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女子ＧＳ" sheetId="1" r:id="rId1"/>
  </sheets>
  <definedNames>
    <definedName name="_xlnm._FilterDatabase" localSheetId="0" hidden="1">女子ＧＳ!$A$4:$H$4</definedName>
    <definedName name="_xlnm.Print_Area" localSheetId="0">女子ＧＳ!$A$1:$H$449</definedName>
    <definedName name="_xlnm.Print_Titles" localSheetId="0">女子ＧＳ!$1:$4</definedName>
  </definedNames>
  <calcPr calcId="145621"/>
</workbook>
</file>

<file path=xl/calcChain.xml><?xml version="1.0" encoding="utf-8"?>
<calcChain xmlns="http://schemas.openxmlformats.org/spreadsheetml/2006/main">
  <c r="G312" i="1" l="1"/>
  <c r="F312" i="1"/>
  <c r="G311" i="1"/>
  <c r="F311" i="1"/>
  <c r="G310" i="1"/>
  <c r="F310" i="1"/>
  <c r="G309" i="1"/>
  <c r="F309" i="1"/>
  <c r="G308" i="1"/>
  <c r="F308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F297" i="1"/>
  <c r="G296" i="1"/>
  <c r="F296" i="1"/>
  <c r="F295" i="1"/>
  <c r="G294" i="1"/>
  <c r="F294" i="1"/>
  <c r="G293" i="1"/>
  <c r="F293" i="1"/>
  <c r="G292" i="1"/>
  <c r="F292" i="1"/>
  <c r="F291" i="1"/>
  <c r="G290" i="1"/>
  <c r="F290" i="1"/>
  <c r="G289" i="1"/>
  <c r="F289" i="1"/>
  <c r="F288" i="1"/>
  <c r="F287" i="1"/>
  <c r="F286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F113" i="1"/>
  <c r="G112" i="1"/>
  <c r="F112" i="1"/>
  <c r="G111" i="1"/>
  <c r="F111" i="1"/>
  <c r="G110" i="1"/>
  <c r="F110" i="1"/>
  <c r="G109" i="1"/>
  <c r="F109" i="1"/>
  <c r="G108" i="1"/>
  <c r="F108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F79" i="1"/>
  <c r="G78" i="1"/>
  <c r="F78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<sst xmlns="http://schemas.openxmlformats.org/spreadsheetml/2006/main" count="1341" uniqueCount="566">
  <si>
    <t>SAT競技者番号</t>
  </si>
  <si>
    <t>団体名</t>
  </si>
  <si>
    <t>Ｎｏ２</t>
    <phoneticPr fontId="1"/>
  </si>
  <si>
    <t>Ｎｏ１</t>
    <phoneticPr fontId="1"/>
  </si>
  <si>
    <t>今野 明理</t>
  </si>
  <si>
    <t>ラッチ（RACH)</t>
  </si>
  <si>
    <t>山口 ゆい</t>
  </si>
  <si>
    <t>東京都高等学校体育連盟スキー部</t>
  </si>
  <si>
    <t>齋藤 夏実</t>
  </si>
  <si>
    <t>根本 風花</t>
  </si>
  <si>
    <t>中渡 智香</t>
  </si>
  <si>
    <t>足立区スキー協会</t>
  </si>
  <si>
    <t>鈴木 奈渚</t>
  </si>
  <si>
    <t>小俣 優香</t>
  </si>
  <si>
    <t>石渡 実香</t>
  </si>
  <si>
    <t>四戸 里美</t>
  </si>
  <si>
    <t>荒井 佑沙</t>
  </si>
  <si>
    <t>カンダハートライブ レーシング</t>
  </si>
  <si>
    <t>栗山 夏美</t>
  </si>
  <si>
    <t>八王子スキー連盟</t>
  </si>
  <si>
    <t>西川 桜子</t>
  </si>
  <si>
    <t>ＩＣＩ石井スポーツスキークラブ</t>
  </si>
  <si>
    <t>中谷 順子</t>
  </si>
  <si>
    <t>スノースケープ</t>
  </si>
  <si>
    <t>萩野 真由子</t>
  </si>
  <si>
    <t>サンダーグスキークラブ</t>
  </si>
  <si>
    <t>森田 亜紀</t>
  </si>
  <si>
    <t>チーム０２スキークラブ</t>
  </si>
  <si>
    <t>堤 愛理</t>
  </si>
  <si>
    <t>市川 紗理奈</t>
  </si>
  <si>
    <t>鈴木 さくら</t>
  </si>
  <si>
    <t>吉田 美輝子</t>
  </si>
  <si>
    <t>野辺山スキークラブ</t>
  </si>
  <si>
    <t>西沢 優佳里</t>
  </si>
  <si>
    <t>鎌田 優衣</t>
  </si>
  <si>
    <t>保坂 礼子</t>
  </si>
  <si>
    <t>アスペンスキークラブ</t>
  </si>
  <si>
    <t>南久松 奈々</t>
  </si>
  <si>
    <t>エスプーマスキーチーム</t>
  </si>
  <si>
    <t>寺﨑 涼香</t>
  </si>
  <si>
    <t>佐藤 舞祐</t>
  </si>
  <si>
    <t>立野 里佳</t>
  </si>
  <si>
    <t>ディップス スキークラブ</t>
  </si>
  <si>
    <t>加藤 めぐみ</t>
  </si>
  <si>
    <t>ティンバーライン</t>
  </si>
  <si>
    <t>福山 駒千</t>
  </si>
  <si>
    <t>東京カモシカスキークラブ</t>
  </si>
  <si>
    <t>大塚 綾子</t>
  </si>
  <si>
    <t>ステューピッドスキークラブ</t>
  </si>
  <si>
    <t>穴井 まきこ</t>
  </si>
  <si>
    <t>ゲインレーシングチーム</t>
  </si>
  <si>
    <t>森川 順子</t>
  </si>
  <si>
    <t>武蔵野市スキー連盟</t>
  </si>
  <si>
    <t>杉下 千明</t>
  </si>
  <si>
    <t>平野 沙織</t>
  </si>
  <si>
    <t>中田 萌</t>
  </si>
  <si>
    <t>小林 由</t>
  </si>
  <si>
    <t>西沢 菜央</t>
  </si>
  <si>
    <t>東京都中学校体育連盟スキー部</t>
  </si>
  <si>
    <t>吉澤 恭子</t>
  </si>
  <si>
    <t>エーデル・スキー・クラブ</t>
  </si>
  <si>
    <t>寶田 奈緒</t>
  </si>
  <si>
    <t>大金 昭子</t>
  </si>
  <si>
    <t>北区スキー連盟</t>
  </si>
  <si>
    <t>谷合 海南</t>
  </si>
  <si>
    <t>佐々木 茜</t>
  </si>
  <si>
    <t>柳 志恵</t>
  </si>
  <si>
    <t>田中 悦子</t>
  </si>
  <si>
    <t>渡邊 倭</t>
  </si>
  <si>
    <t>渡辺 ひかる</t>
  </si>
  <si>
    <t>松本 亜希子</t>
  </si>
  <si>
    <t>浅貝スキークラブ</t>
  </si>
  <si>
    <t>岩崎 愛</t>
  </si>
  <si>
    <t>船田 美咲</t>
  </si>
  <si>
    <t>小野崎 萌</t>
  </si>
  <si>
    <t>市川 美枝子</t>
  </si>
  <si>
    <t>若葉スキークラブ</t>
  </si>
  <si>
    <t>荻野 咲子</t>
  </si>
  <si>
    <t>金綱 志保</t>
  </si>
  <si>
    <t>楠本 夏花</t>
  </si>
  <si>
    <t>鈴木 美冬</t>
  </si>
  <si>
    <t>練馬区スキー協会</t>
  </si>
  <si>
    <t>吉田 絢音</t>
  </si>
  <si>
    <t>東京デフスキークラブ</t>
  </si>
  <si>
    <t>齊藤 瑚子</t>
  </si>
  <si>
    <t>深澤 かおり</t>
  </si>
  <si>
    <t>ホリディスキークラブ</t>
  </si>
  <si>
    <t>福岡 真子</t>
  </si>
  <si>
    <t>木下 奈々</t>
  </si>
  <si>
    <t>チーム　ラッシュ</t>
  </si>
  <si>
    <t>齋藤 きらり</t>
  </si>
  <si>
    <t>大川 瑚夏</t>
  </si>
  <si>
    <t>松山 暁</t>
  </si>
  <si>
    <t>東京アマチュア・スキー・クラブ</t>
  </si>
  <si>
    <t>伊藤 康代</t>
  </si>
  <si>
    <t>ＭＡＸＩＭＵＭスキーチーム</t>
  </si>
  <si>
    <t>鈴木 彩香</t>
  </si>
  <si>
    <t>ジャスク</t>
  </si>
  <si>
    <t>中島 圭子</t>
  </si>
  <si>
    <t>小林 香乃子</t>
  </si>
  <si>
    <t>梅園 紗也夏</t>
  </si>
  <si>
    <t>室田 陽子</t>
  </si>
  <si>
    <t>ＵＮＯスキークラブ</t>
  </si>
  <si>
    <t>山口 彩希</t>
  </si>
  <si>
    <t>杉並区スキー連盟</t>
  </si>
  <si>
    <t>柳島 理佐子</t>
  </si>
  <si>
    <t>新宿スキークラブ</t>
  </si>
  <si>
    <t>山田 かれん</t>
  </si>
  <si>
    <t>谷 紀子</t>
  </si>
  <si>
    <t>日立製作所本社スキー部</t>
  </si>
  <si>
    <t>中桐 悠夏</t>
  </si>
  <si>
    <t>齊藤 友風</t>
  </si>
  <si>
    <t>酒井 瞳</t>
  </si>
  <si>
    <t>アカデミースキークラブ</t>
  </si>
  <si>
    <t>義久 直子</t>
  </si>
  <si>
    <t>江東区スキー連盟</t>
  </si>
  <si>
    <t>高原 里歩</t>
  </si>
  <si>
    <t>坂井 真由美</t>
  </si>
  <si>
    <t>阿部 莉沙子</t>
  </si>
  <si>
    <t>グランバン・レーシング</t>
  </si>
  <si>
    <t>藤田 稀美</t>
  </si>
  <si>
    <t>大橋 史華</t>
  </si>
  <si>
    <t>清瀬スキー倶楽部</t>
  </si>
  <si>
    <t>山下 栄海由</t>
  </si>
  <si>
    <t>小倉 悠穂</t>
  </si>
  <si>
    <t>大髙 千絵</t>
  </si>
  <si>
    <t>鈴木 眞乃</t>
  </si>
  <si>
    <t>山下 真衣亜</t>
  </si>
  <si>
    <t>高橋 里絵子</t>
  </si>
  <si>
    <t>渡辺 紗矢</t>
  </si>
  <si>
    <t>アールビー　トウキョウ</t>
  </si>
  <si>
    <t>金原 珠恵</t>
  </si>
  <si>
    <t>トラームスキークラブ</t>
  </si>
  <si>
    <t>ジューディッチ マリアキアラ</t>
  </si>
  <si>
    <t>松本 キヨ子</t>
  </si>
  <si>
    <t>世田谷区スキー協会</t>
  </si>
  <si>
    <t>野原 玲</t>
  </si>
  <si>
    <t>ウィッツ</t>
  </si>
  <si>
    <t>狩野 ゆりえ</t>
  </si>
  <si>
    <t>成城スキークラブ</t>
  </si>
  <si>
    <t>岩朝 恵美</t>
  </si>
  <si>
    <t>ユーエスエムアール</t>
  </si>
  <si>
    <t>中川 碧恵</t>
  </si>
  <si>
    <t>斉藤 絵美子</t>
  </si>
  <si>
    <t>大田区役所スキー部</t>
  </si>
  <si>
    <t>笠間 敏江</t>
  </si>
  <si>
    <t>酒井 あすか</t>
  </si>
  <si>
    <t>チロルスキークラブ</t>
  </si>
  <si>
    <t>荻野 奈々子</t>
  </si>
  <si>
    <t>岡村 彩加</t>
  </si>
  <si>
    <t>中村 晶子</t>
  </si>
  <si>
    <t>ＮＥＣ府中スキー部</t>
  </si>
  <si>
    <t>川上 真佐子</t>
  </si>
  <si>
    <t>荒川区スキー連盟</t>
  </si>
  <si>
    <t>小澤 知華子</t>
  </si>
  <si>
    <t>豊島 明莉</t>
  </si>
  <si>
    <t>干場 智子</t>
  </si>
  <si>
    <t>深澤 睦子</t>
  </si>
  <si>
    <t>トルベ・コムラード</t>
  </si>
  <si>
    <t>福原 眞澄</t>
  </si>
  <si>
    <t>上平 梢</t>
  </si>
  <si>
    <t>樋田 葵</t>
  </si>
  <si>
    <t>細田 光希</t>
  </si>
  <si>
    <t>チームディーエルベーハースキークラブ</t>
  </si>
  <si>
    <t>嶋崎 愛文</t>
  </si>
  <si>
    <t>遠藤 美紗希</t>
  </si>
  <si>
    <t>渕脇 達代</t>
  </si>
  <si>
    <t>アロースキークラブ</t>
  </si>
  <si>
    <t>大屋 佳子</t>
  </si>
  <si>
    <t>特別区職員文化体育会スキー部</t>
  </si>
  <si>
    <t>増田 真実子</t>
  </si>
  <si>
    <t>東京スキー研究会</t>
  </si>
  <si>
    <t>戸川 ふゆき</t>
  </si>
  <si>
    <t>眞鍋 栞梨</t>
  </si>
  <si>
    <t>大門 由真</t>
  </si>
  <si>
    <t>難波 さくら</t>
  </si>
  <si>
    <t>峯岸 茜</t>
  </si>
  <si>
    <t>前田 千広</t>
  </si>
  <si>
    <t>後藤 優里</t>
  </si>
  <si>
    <t>中冨 結衣</t>
  </si>
  <si>
    <t>制野 千賀子</t>
  </si>
  <si>
    <t>竹内 尚美</t>
  </si>
  <si>
    <t>藤原 明香</t>
  </si>
  <si>
    <t>東京ベーレンスキークラブ</t>
  </si>
  <si>
    <t>中島 翠生</t>
  </si>
  <si>
    <t>高橋 佑佳</t>
  </si>
  <si>
    <t>鎌田 理緒</t>
  </si>
  <si>
    <t>田中 菜々恵</t>
  </si>
  <si>
    <t>石井 裕子</t>
  </si>
  <si>
    <t>フロイデ・シー・グルッペ</t>
  </si>
  <si>
    <t>室橋 美早紀</t>
  </si>
  <si>
    <t>猪野 愛梨亜</t>
  </si>
  <si>
    <t>工藤 莉里</t>
  </si>
  <si>
    <t>篠塚 しのぶ</t>
  </si>
  <si>
    <t>スキーチームアスリート</t>
  </si>
  <si>
    <t>小松 晴美</t>
  </si>
  <si>
    <t>メティースキークラブ</t>
  </si>
  <si>
    <t>中島 聖生</t>
  </si>
  <si>
    <t>小原 万理恵</t>
  </si>
  <si>
    <t>松田 瑞稀</t>
  </si>
  <si>
    <t>宮本 香苗</t>
  </si>
  <si>
    <t>稲垣 由奈</t>
  </si>
  <si>
    <t>杉山 未彩</t>
  </si>
  <si>
    <t>染谷 雪恵</t>
  </si>
  <si>
    <t>エスプリレーシング</t>
  </si>
  <si>
    <t>吉岡 ゆかり</t>
  </si>
  <si>
    <t>滝 れい</t>
  </si>
  <si>
    <t>ツィールトウキョウ（Ｚieｌ Tokyo)</t>
  </si>
  <si>
    <t>田島 南海</t>
  </si>
  <si>
    <t>村上 明日香</t>
  </si>
  <si>
    <t>バディスポーツクラブ</t>
  </si>
  <si>
    <t>笹目 由紀恵</t>
  </si>
  <si>
    <t>島田 ティナ</t>
  </si>
  <si>
    <t>渡辺 美帆</t>
  </si>
  <si>
    <t>スポーツユニティ</t>
  </si>
  <si>
    <t>水田 朝子</t>
  </si>
  <si>
    <t>港区スキー連盟</t>
  </si>
  <si>
    <t>山田 道子</t>
  </si>
  <si>
    <t>上村 貴代子</t>
  </si>
  <si>
    <t>喜多 由美</t>
  </si>
  <si>
    <t>デモネージュスキークラブ</t>
  </si>
  <si>
    <t>澤村 クレタ</t>
  </si>
  <si>
    <t>児玉 千尋</t>
  </si>
  <si>
    <t>澤田 陽子</t>
  </si>
  <si>
    <t>ブランシェリースキー クローブ</t>
  </si>
  <si>
    <t>青木 愛</t>
  </si>
  <si>
    <t>佃 瞳子</t>
  </si>
  <si>
    <t>德重 舞</t>
  </si>
  <si>
    <t>上條 蓮奈</t>
  </si>
  <si>
    <t>小山 かやの</t>
  </si>
  <si>
    <t>雪桜会</t>
  </si>
  <si>
    <t>藤田 美怜</t>
  </si>
  <si>
    <t>磯﨑 貴奈</t>
  </si>
  <si>
    <t>宮澤 莉子</t>
  </si>
  <si>
    <t>日高 絵梨香</t>
  </si>
  <si>
    <t>村岡 美紀</t>
  </si>
  <si>
    <t>渋谷区スキー連盟</t>
  </si>
  <si>
    <t>渋谷 咲綺</t>
  </si>
  <si>
    <t>埼玉県スキー連盟</t>
  </si>
  <si>
    <t>佃 柊子</t>
  </si>
  <si>
    <t>松尾 有紗</t>
  </si>
  <si>
    <t>栗本 ゆう子</t>
  </si>
  <si>
    <t>ヌプリスキー同人</t>
  </si>
  <si>
    <t>鈴木 優里</t>
  </si>
  <si>
    <t>三橋 恵</t>
  </si>
  <si>
    <t>石井 裕美</t>
  </si>
  <si>
    <t>丸沼高原レーシングクラブ</t>
  </si>
  <si>
    <t>川島 紀代美</t>
  </si>
  <si>
    <t>板橋区スキー協会</t>
  </si>
  <si>
    <t>太田 美子</t>
  </si>
  <si>
    <t>峯岸 舞</t>
  </si>
  <si>
    <t>楫野 美穂</t>
  </si>
  <si>
    <t>白馬スキークラブ</t>
  </si>
  <si>
    <t>石井 雅萌</t>
  </si>
  <si>
    <t>佐々木 幸子</t>
  </si>
  <si>
    <t>イエティスキークラブ</t>
  </si>
  <si>
    <t>城田 千晶</t>
  </si>
  <si>
    <t>武井 久子</t>
  </si>
  <si>
    <t>チーム・ビートゥー・ゼット</t>
  </si>
  <si>
    <t>原田 朱莉</t>
  </si>
  <si>
    <t>設楽 章子</t>
  </si>
  <si>
    <t>小河 裕子</t>
  </si>
  <si>
    <t>奥多摩スキークラブ</t>
  </si>
  <si>
    <t>小川 愛</t>
  </si>
  <si>
    <t>坂 沙希子</t>
  </si>
  <si>
    <t>安藤 巴菜</t>
  </si>
  <si>
    <t>永瀬 姫菜</t>
  </si>
  <si>
    <t>井上 彩衣</t>
  </si>
  <si>
    <t>齋藤 千穂</t>
  </si>
  <si>
    <t>大越 春佳</t>
  </si>
  <si>
    <t>野尻 幸子</t>
  </si>
  <si>
    <t>小沼 有見佳</t>
  </si>
  <si>
    <t>蟹澤 初美</t>
  </si>
  <si>
    <t>太田 ゆかり</t>
  </si>
  <si>
    <t>東京燕スキー倶楽部</t>
  </si>
  <si>
    <t>掛川 京子</t>
  </si>
  <si>
    <t>小野口 真淑</t>
  </si>
  <si>
    <t>日本ユニシススキークラブ</t>
  </si>
  <si>
    <t>中俣 美咲</t>
  </si>
  <si>
    <t>内藤 えみ子</t>
  </si>
  <si>
    <t>日本レーシングスキークラブ</t>
  </si>
  <si>
    <t>天野 美奈</t>
  </si>
  <si>
    <t>髙橋 麻佑</t>
  </si>
  <si>
    <t>宇田川 藍</t>
  </si>
  <si>
    <t>才野木 緑</t>
  </si>
  <si>
    <t>石野 ちはる</t>
  </si>
  <si>
    <t>安蔵 素乃</t>
  </si>
  <si>
    <t>谷 寿子</t>
  </si>
  <si>
    <t>三田ディモンズクラブ</t>
  </si>
  <si>
    <t>髙井 奏乃</t>
  </si>
  <si>
    <t>石川 彩音</t>
  </si>
  <si>
    <t>後藤 美裕</t>
  </si>
  <si>
    <t>シュアスキークラブ</t>
  </si>
  <si>
    <t>玄地 里佳子</t>
  </si>
  <si>
    <t>ジーファクトリー</t>
  </si>
  <si>
    <t>辻 あき江</t>
  </si>
  <si>
    <t>松下 陽子</t>
  </si>
  <si>
    <t>磯崎 小菜美</t>
  </si>
  <si>
    <t>田中 葵</t>
  </si>
  <si>
    <t>筧 優子</t>
  </si>
  <si>
    <t>三田リーゼンスキークラブ</t>
  </si>
  <si>
    <t>小田桐 茉柚</t>
  </si>
  <si>
    <t>奥田 淑乃</t>
  </si>
  <si>
    <t>加藤 遥</t>
  </si>
  <si>
    <t>東 伊織</t>
  </si>
  <si>
    <t>鈴木 陽菜子</t>
  </si>
  <si>
    <t>矢ヶ崎 尚江</t>
  </si>
  <si>
    <t>ダンディ・スキー・クラブ</t>
  </si>
  <si>
    <t>武富 零央</t>
  </si>
  <si>
    <t>城ヶ崎 小都</t>
  </si>
  <si>
    <t>藤本 紗希</t>
  </si>
  <si>
    <t>星田 慶子</t>
  </si>
  <si>
    <t>岡田 加苗</t>
  </si>
  <si>
    <t>河内 香織</t>
  </si>
  <si>
    <t>斉藤 美紀</t>
  </si>
  <si>
    <t>岩崎 香絵</t>
  </si>
  <si>
    <t>森岡 真希奈</t>
  </si>
  <si>
    <t>鳴島 沙紀</t>
  </si>
  <si>
    <t>原 露子</t>
  </si>
  <si>
    <t>Ｓ．Ｃ．コロポックル</t>
  </si>
  <si>
    <t>森谷 瑠花</t>
  </si>
  <si>
    <t>石川 優</t>
  </si>
  <si>
    <t>スポーツファンクション</t>
  </si>
  <si>
    <t>喜地 真鈴</t>
  </si>
  <si>
    <t>原田 宏子</t>
  </si>
  <si>
    <t>清田 華</t>
  </si>
  <si>
    <t>木村 美玖</t>
  </si>
  <si>
    <t>落合 麻理子</t>
  </si>
  <si>
    <t>ヴァイス・ホルン</t>
  </si>
  <si>
    <t>赤坂 陽子</t>
  </si>
  <si>
    <t>ＫＤＤＩスキークラブ</t>
  </si>
  <si>
    <t>西村 三咲</t>
  </si>
  <si>
    <t>三井 睦貴</t>
  </si>
  <si>
    <t>笹口 果乃</t>
  </si>
  <si>
    <t>土志田 理佐</t>
  </si>
  <si>
    <t>本田 睦子</t>
  </si>
  <si>
    <t>辻口 由奈</t>
  </si>
  <si>
    <t>野上 千尋</t>
  </si>
  <si>
    <t>板倉 三恵子</t>
  </si>
  <si>
    <t>細谷 くるみ</t>
  </si>
  <si>
    <t>野邊 あかり</t>
  </si>
  <si>
    <t>桂 唯夏</t>
  </si>
  <si>
    <t>姉崎 洋子</t>
  </si>
  <si>
    <t>仲山スキークラブ</t>
  </si>
  <si>
    <t>長野 蒼生</t>
  </si>
  <si>
    <t>酒井 ますみ</t>
  </si>
  <si>
    <t>西本 有希</t>
  </si>
  <si>
    <t>大矢 優樹</t>
  </si>
  <si>
    <t>やまなみスキークラブ</t>
  </si>
  <si>
    <t>島田 リリア</t>
  </si>
  <si>
    <t>安川 容子</t>
  </si>
  <si>
    <t>ロベンドスキークラブ</t>
  </si>
  <si>
    <t>鈴木 早苗</t>
  </si>
  <si>
    <t>ベラーク</t>
  </si>
  <si>
    <t>金沢 由紀</t>
  </si>
  <si>
    <t>原 怜音</t>
  </si>
  <si>
    <t>松原 由依</t>
  </si>
  <si>
    <t>村田 祐子</t>
  </si>
  <si>
    <t>宗 春奈</t>
  </si>
  <si>
    <t>小川 慶都</t>
  </si>
  <si>
    <t>石井 咲亜耶</t>
  </si>
  <si>
    <t>矢頭 千夏</t>
  </si>
  <si>
    <t>森 理葉</t>
  </si>
  <si>
    <t>齋藤 恭子</t>
  </si>
  <si>
    <t>本間 日奈子</t>
  </si>
  <si>
    <t>森井 華</t>
  </si>
  <si>
    <t>緑川 慶子</t>
  </si>
  <si>
    <t>濱田 悠嘉</t>
  </si>
  <si>
    <t>行田 ゆう</t>
  </si>
  <si>
    <t>菊池 優菜</t>
  </si>
  <si>
    <t>本間 かほる</t>
  </si>
  <si>
    <t>岡村 リサ</t>
  </si>
  <si>
    <t>横溝 女莉</t>
  </si>
  <si>
    <t>阿部 昌子</t>
  </si>
  <si>
    <t>野木 瑞恵</t>
  </si>
  <si>
    <t>羽月 詩織</t>
  </si>
  <si>
    <t>相沢 優里</t>
  </si>
  <si>
    <t>林 麻衣子</t>
  </si>
  <si>
    <t>石崎 清子</t>
  </si>
  <si>
    <t>クラシックスキークラブ</t>
  </si>
  <si>
    <t>山口 玲奈</t>
  </si>
  <si>
    <t>大竹 庸子</t>
  </si>
  <si>
    <t>多摩市スキー連盟</t>
  </si>
  <si>
    <t>原 杏樹</t>
  </si>
  <si>
    <t>白濱 里織</t>
  </si>
  <si>
    <t>佐藤 優真</t>
  </si>
  <si>
    <t>山下 菜央</t>
  </si>
  <si>
    <t>森井 愛</t>
  </si>
  <si>
    <t>栗本 朝香</t>
  </si>
  <si>
    <t>廣田 理有</t>
  </si>
  <si>
    <t>鎌形 麻里</t>
  </si>
  <si>
    <t>アートスポーツスキークラブ</t>
  </si>
  <si>
    <t>小原 遙佳</t>
  </si>
  <si>
    <t>來田 百合香</t>
  </si>
  <si>
    <t>三浦 和子</t>
  </si>
  <si>
    <t>日本アルペンスキークラブ</t>
  </si>
  <si>
    <t>伊東 佑奈</t>
  </si>
  <si>
    <t>足立 莉菜</t>
  </si>
  <si>
    <t>根木 はるな</t>
  </si>
  <si>
    <t>長谷川 敬子</t>
  </si>
  <si>
    <t>北村 明日香</t>
  </si>
  <si>
    <t>細谷 かりん</t>
  </si>
  <si>
    <t>佐藤 瑠奈</t>
  </si>
  <si>
    <t>岡山 風花</t>
  </si>
  <si>
    <t>仮屋崎 楓</t>
  </si>
  <si>
    <t>狩集 未来</t>
  </si>
  <si>
    <t>松山 麻理</t>
  </si>
  <si>
    <t>山口 史子</t>
  </si>
  <si>
    <t>柚木 裕子</t>
  </si>
  <si>
    <t>小林 由紀子</t>
  </si>
  <si>
    <t>東京スポーツマンクラブ</t>
  </si>
  <si>
    <t>岩本 彩起子</t>
  </si>
  <si>
    <t>荻原 ミウ</t>
  </si>
  <si>
    <t>小嶋 伶奈</t>
  </si>
  <si>
    <t>信田 かな子</t>
  </si>
  <si>
    <t>立石 佳帆</t>
  </si>
  <si>
    <t>中村 さくら</t>
  </si>
  <si>
    <t>野口 陽彩</t>
  </si>
  <si>
    <t>野村 希</t>
  </si>
  <si>
    <t>藤田 華恋</t>
  </si>
  <si>
    <t>渡辺 渚</t>
  </si>
  <si>
    <t>渡邉 幸菜</t>
  </si>
  <si>
    <t>斉藤 彩乃</t>
  </si>
  <si>
    <t>眞辺 智聡</t>
  </si>
  <si>
    <t>松田 夏歌</t>
  </si>
  <si>
    <t>鈴木 美夏</t>
  </si>
  <si>
    <t>宮林 里絵</t>
  </si>
  <si>
    <t>平松 栄里子</t>
  </si>
  <si>
    <t>ブリリアントスキー同人</t>
  </si>
  <si>
    <t>岩本 のぞみ</t>
  </si>
  <si>
    <t>鹿島 幸枝</t>
  </si>
  <si>
    <t>佐藤 ミツ子</t>
  </si>
  <si>
    <t>高田 真理</t>
  </si>
  <si>
    <t>齋藤 純子</t>
  </si>
  <si>
    <t>齋藤 由佳</t>
  </si>
  <si>
    <t>ＮＴＴ東京スキー部</t>
  </si>
  <si>
    <t>伊原 治乃</t>
  </si>
  <si>
    <t>アルピナグループ</t>
  </si>
  <si>
    <t>井田 詩織</t>
  </si>
  <si>
    <t>三鷹市スキー連盟</t>
  </si>
  <si>
    <t>山田 美登里</t>
  </si>
  <si>
    <t>後藤 登志子</t>
  </si>
  <si>
    <t>小宮 麻央子</t>
  </si>
  <si>
    <t>スラロームスキークラブ</t>
  </si>
  <si>
    <t>杉浦 智恵</t>
  </si>
  <si>
    <t>高木 敦子</t>
  </si>
  <si>
    <t>橋本 新子</t>
  </si>
  <si>
    <t>関 苺彩</t>
  </si>
  <si>
    <t>白銀スキークラブ</t>
  </si>
  <si>
    <t>加藤 高子</t>
  </si>
  <si>
    <t>岸塚 美香</t>
  </si>
  <si>
    <t>向田 恵美子</t>
  </si>
  <si>
    <t>平田 瑞穂</t>
  </si>
  <si>
    <t>ヴェスタ スキークラブ</t>
  </si>
  <si>
    <t>稲田 京香</t>
  </si>
  <si>
    <t>三浦 里緒</t>
  </si>
  <si>
    <t>雙葉スキークラブ</t>
  </si>
  <si>
    <t>榎本 彩</t>
  </si>
  <si>
    <t>河口 千春</t>
  </si>
  <si>
    <t>秋吉 京子</t>
  </si>
  <si>
    <t>渡部 尚</t>
  </si>
  <si>
    <t>田口 愛智奈</t>
  </si>
  <si>
    <t>スノー・ハーモニー</t>
  </si>
  <si>
    <t>川又 真有美</t>
  </si>
  <si>
    <t>江尻 涼華</t>
  </si>
  <si>
    <t>藤倉 直子</t>
  </si>
  <si>
    <t>中野スキークラブ</t>
  </si>
  <si>
    <t>渕脇 智香子</t>
  </si>
  <si>
    <t>東 万理子</t>
  </si>
  <si>
    <t>井上 安喜子</t>
  </si>
  <si>
    <t>佐藤 伸江</t>
  </si>
  <si>
    <t>Ｔ．Ｐ．Ｓクラブ</t>
  </si>
  <si>
    <t>中岡 玲子</t>
  </si>
  <si>
    <t>日本アイビーエムスキー部</t>
  </si>
  <si>
    <t>江川 敦子</t>
  </si>
  <si>
    <t>押見 作知子</t>
  </si>
  <si>
    <t>高橋 多希子</t>
  </si>
  <si>
    <t>前原 恵子</t>
  </si>
  <si>
    <t>大森 有希子</t>
  </si>
  <si>
    <t>ジョリースキークラブ</t>
  </si>
  <si>
    <t>紀 真耶</t>
  </si>
  <si>
    <t>アシックス・スキークラブ</t>
  </si>
  <si>
    <t>大友 ゆりあ</t>
  </si>
  <si>
    <t>雑賀 香帆</t>
  </si>
  <si>
    <t>佐久間 夏帆</t>
  </si>
  <si>
    <t>島田 レイラ</t>
  </si>
  <si>
    <t>田口 美咲</t>
  </si>
  <si>
    <t>滝内 瑠彩</t>
  </si>
  <si>
    <t>中島 波瑠</t>
  </si>
  <si>
    <t>畑野 理絵</t>
  </si>
  <si>
    <t>矢野 佑梨華</t>
  </si>
  <si>
    <t>和久 未来</t>
  </si>
  <si>
    <t>秋葉 晴香</t>
  </si>
  <si>
    <t>芦川 優芽</t>
  </si>
  <si>
    <t>阿部 真弓</t>
  </si>
  <si>
    <t>石井 輝織</t>
  </si>
  <si>
    <t>石部 恵</t>
  </si>
  <si>
    <t>氏家 瑠李</t>
  </si>
  <si>
    <t>大泉 理香子</t>
  </si>
  <si>
    <t>大津 澄夏</t>
  </si>
  <si>
    <t>尾崎 榛名</t>
  </si>
  <si>
    <t>柿野 若奈</t>
  </si>
  <si>
    <t>北森 渚砂</t>
  </si>
  <si>
    <t>倉持 綾</t>
  </si>
  <si>
    <t>柴田 小斗</t>
  </si>
  <si>
    <t>鈴木 彩心</t>
  </si>
  <si>
    <t>鈴木 菜々子</t>
  </si>
  <si>
    <t>園部 水優</t>
  </si>
  <si>
    <t>高木 彩希</t>
  </si>
  <si>
    <t>谷合 海紅</t>
  </si>
  <si>
    <t>谷川 透和子</t>
  </si>
  <si>
    <t>橋本 莉子</t>
  </si>
  <si>
    <t>早河 心夢</t>
  </si>
  <si>
    <t>松木 遙香</t>
  </si>
  <si>
    <t>箕輪 怜奈</t>
  </si>
  <si>
    <t>横井 ひかり</t>
  </si>
  <si>
    <t>吉岡 栞</t>
  </si>
  <si>
    <t>吉川 ちとせ</t>
  </si>
  <si>
    <t>安藤 夏音</t>
  </si>
  <si>
    <t>石塚 千尋</t>
  </si>
  <si>
    <t>片岡 美穂</t>
  </si>
  <si>
    <t>吉川 桜子</t>
  </si>
  <si>
    <t>城戸崎 まり</t>
  </si>
  <si>
    <t>茂田 七菜子</t>
  </si>
  <si>
    <t>鈴川 知子</t>
  </si>
  <si>
    <t>高橋 清美</t>
  </si>
  <si>
    <t>長谷川 七生</t>
  </si>
  <si>
    <t>藤田 陽子</t>
  </si>
  <si>
    <t>室園 晶子</t>
  </si>
  <si>
    <t>鈴木 由美子</t>
  </si>
  <si>
    <t>チーム フォン (TEAM VON)</t>
  </si>
  <si>
    <t>米﨑 静江</t>
  </si>
  <si>
    <t>家光 佑季</t>
  </si>
  <si>
    <t>岩崎 あいり</t>
  </si>
  <si>
    <t>清澤 恵美子</t>
  </si>
  <si>
    <t>近藤 祐里</t>
  </si>
  <si>
    <t>西岡 紘奈</t>
  </si>
  <si>
    <t>松田 陽奈</t>
  </si>
  <si>
    <t>坂内 恭子</t>
  </si>
  <si>
    <t>伊藤 和歌</t>
  </si>
  <si>
    <t>久保 夏海</t>
  </si>
  <si>
    <t>根木 ちはる</t>
  </si>
  <si>
    <t>船川 みのり</t>
  </si>
  <si>
    <t>松本 莉奈</t>
  </si>
  <si>
    <t>石塚 敦美</t>
  </si>
  <si>
    <t>杉野 美緒</t>
  </si>
  <si>
    <t>杉山 明美</t>
  </si>
  <si>
    <t>花岡 嘉奈子</t>
  </si>
  <si>
    <t>花岡 奈那子</t>
  </si>
  <si>
    <t>花岡 由依子</t>
  </si>
  <si>
    <t>上條 華奈</t>
  </si>
  <si>
    <t>近藤 華穂</t>
  </si>
  <si>
    <t>佐々木 素子</t>
  </si>
  <si>
    <t>橋本 奈都子</t>
  </si>
  <si>
    <t>スポーツアルペン・スキークラブ</t>
  </si>
  <si>
    <t>山﨑 弓子</t>
  </si>
  <si>
    <t>六花スキークラブ</t>
  </si>
  <si>
    <t>三浦 由実</t>
  </si>
  <si>
    <t>鈴木 陽子</t>
  </si>
  <si>
    <t>三輪 恵子</t>
  </si>
  <si>
    <t>順位</t>
    <rPh sb="0" eb="2">
      <t>ジュンイ</t>
    </rPh>
    <phoneticPr fontId="2"/>
  </si>
  <si>
    <t>氏名</t>
  </si>
  <si>
    <t>性別</t>
  </si>
  <si>
    <t>種目：女子大回転（ＧＳ）</t>
    <rPh sb="0" eb="2">
      <t>シュモク</t>
    </rPh>
    <rPh sb="3" eb="5">
      <t>ジョシ</t>
    </rPh>
    <rPh sb="5" eb="8">
      <t>ダイカイテン</t>
    </rPh>
    <phoneticPr fontId="2"/>
  </si>
  <si>
    <t>２０１６－１７シーズン　ポイントリストＮｏ２</t>
    <phoneticPr fontId="2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</si>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</sst>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4"/>
  <sheetViews>
    <sheetView tabSelected="1" workbookViewId="0">
      <selection activeCell="L8" sqref="L8"/>
    </sheetView>
  </sheetViews>
  <sheetFormatPr defaultRowHeight="13.5" x14ac:dyDescent="0.15"/>
  <cols>
    <col min="1" max="1" width="8.125" customWidth="1"/>
    <col min="2" max="2" width="10" customWidth="1"/>
    <col min="3" max="3" width="16.75" customWidth="1"/>
    <col min="4" max="4" width="33.125" customWidth="1"/>
    <col min="5" max="5" width="7.625" style="11" customWidth="1"/>
    <col min="6" max="7" width="10.75" style="3" customWidth="1"/>
    <col min="8" max="8" width="1.375" style="2" customWidth="1"/>
  </cols>
  <sheetData>
    <row r="1" spans="1:8" ht="14.25" x14ac:dyDescent="0.15">
      <c r="A1" s="9" t="s">
        <v>564</v>
      </c>
    </row>
    <row r="2" spans="1:8" ht="14.25" x14ac:dyDescent="0.15">
      <c r="A2" s="9" t="s">
        <v>563</v>
      </c>
    </row>
    <row r="3" spans="1:8" x14ac:dyDescent="0.15">
      <c r="G3" s="4"/>
      <c r="H3"/>
    </row>
    <row r="4" spans="1:8" s="10" customFormat="1" ht="30" customHeight="1" x14ac:dyDescent="0.15">
      <c r="A4" s="7" t="s">
        <v>560</v>
      </c>
      <c r="B4" s="8" t="s">
        <v>0</v>
      </c>
      <c r="C4" s="8" t="s">
        <v>561</v>
      </c>
      <c r="D4" s="8" t="s">
        <v>1</v>
      </c>
      <c r="E4" s="7" t="s">
        <v>562</v>
      </c>
      <c r="F4" s="7" t="s">
        <v>2</v>
      </c>
      <c r="G4" s="7" t="s">
        <v>3</v>
      </c>
    </row>
    <row r="5" spans="1:8" ht="15.75" customHeight="1" x14ac:dyDescent="0.15">
      <c r="A5" s="1">
        <v>1</v>
      </c>
      <c r="B5" s="1">
        <v>1517</v>
      </c>
      <c r="C5" s="1" t="s">
        <v>4</v>
      </c>
      <c r="D5" s="1" t="s">
        <v>5</v>
      </c>
      <c r="E5" s="6" t="s">
        <v>565</v>
      </c>
      <c r="F5" s="5" t="str">
        <f>"0.00"</f>
        <v>0.00</v>
      </c>
      <c r="G5" s="5" t="str">
        <f>"0.00"</f>
        <v>0.00</v>
      </c>
      <c r="H5"/>
    </row>
    <row r="6" spans="1:8" ht="15.75" customHeight="1" x14ac:dyDescent="0.15">
      <c r="A6" s="1">
        <v>2</v>
      </c>
      <c r="B6" s="1">
        <v>5175</v>
      </c>
      <c r="C6" s="1" t="s">
        <v>6</v>
      </c>
      <c r="D6" s="1" t="s">
        <v>7</v>
      </c>
      <c r="E6" s="6" t="s">
        <v>565</v>
      </c>
      <c r="F6" s="5" t="str">
        <f>"8.00"</f>
        <v>8.00</v>
      </c>
      <c r="G6" s="5" t="str">
        <f>"8.00"</f>
        <v>8.00</v>
      </c>
      <c r="H6"/>
    </row>
    <row r="7" spans="1:8" ht="15.75" customHeight="1" x14ac:dyDescent="0.15">
      <c r="A7" s="1">
        <v>2</v>
      </c>
      <c r="B7" s="1">
        <v>3081</v>
      </c>
      <c r="C7" s="1" t="s">
        <v>8</v>
      </c>
      <c r="D7" s="1" t="s">
        <v>5</v>
      </c>
      <c r="E7" s="6" t="s">
        <v>565</v>
      </c>
      <c r="F7" s="5" t="str">
        <f>"8.00"</f>
        <v>8.00</v>
      </c>
      <c r="G7" s="5" t="str">
        <f>"8.00"</f>
        <v>8.00</v>
      </c>
      <c r="H7"/>
    </row>
    <row r="8" spans="1:8" ht="15.75" customHeight="1" x14ac:dyDescent="0.15">
      <c r="A8" s="1">
        <v>4</v>
      </c>
      <c r="B8" s="1">
        <v>1372</v>
      </c>
      <c r="C8" s="1" t="s">
        <v>9</v>
      </c>
      <c r="D8" s="1" t="s">
        <v>5</v>
      </c>
      <c r="E8" s="6" t="s">
        <v>565</v>
      </c>
      <c r="F8" s="5" t="str">
        <f>"19.84"</f>
        <v>19.84</v>
      </c>
      <c r="G8" s="5"/>
      <c r="H8"/>
    </row>
    <row r="9" spans="1:8" ht="15.75" customHeight="1" x14ac:dyDescent="0.15">
      <c r="A9" s="1">
        <v>5</v>
      </c>
      <c r="B9" s="1">
        <v>3957</v>
      </c>
      <c r="C9" s="1" t="s">
        <v>10</v>
      </c>
      <c r="D9" s="1" t="s">
        <v>11</v>
      </c>
      <c r="E9" s="6" t="s">
        <v>565</v>
      </c>
      <c r="F9" s="5" t="str">
        <f>"20.28"</f>
        <v>20.28</v>
      </c>
      <c r="G9" s="5" t="str">
        <f>"72.27"</f>
        <v>72.27</v>
      </c>
      <c r="H9"/>
    </row>
    <row r="10" spans="1:8" ht="15.75" customHeight="1" x14ac:dyDescent="0.15">
      <c r="A10" s="1">
        <v>6</v>
      </c>
      <c r="B10" s="1">
        <v>10326</v>
      </c>
      <c r="C10" s="1" t="s">
        <v>12</v>
      </c>
      <c r="D10" s="1" t="s">
        <v>7</v>
      </c>
      <c r="E10" s="6" t="s">
        <v>565</v>
      </c>
      <c r="F10" s="5" t="str">
        <f>"21.35"</f>
        <v>21.35</v>
      </c>
      <c r="G10" s="5" t="str">
        <f>"52.29"</f>
        <v>52.29</v>
      </c>
      <c r="H10"/>
    </row>
    <row r="11" spans="1:8" ht="15.75" customHeight="1" x14ac:dyDescent="0.15">
      <c r="A11" s="1">
        <v>7</v>
      </c>
      <c r="B11" s="1">
        <v>3431</v>
      </c>
      <c r="C11" s="1" t="s">
        <v>13</v>
      </c>
      <c r="D11" s="1" t="s">
        <v>5</v>
      </c>
      <c r="E11" s="6" t="s">
        <v>565</v>
      </c>
      <c r="F11" s="5" t="str">
        <f>"28.24"</f>
        <v>28.24</v>
      </c>
      <c r="G11" s="5" t="str">
        <f>"28.24"</f>
        <v>28.24</v>
      </c>
      <c r="H11"/>
    </row>
    <row r="12" spans="1:8" ht="15.75" customHeight="1" x14ac:dyDescent="0.15">
      <c r="A12" s="1">
        <v>8</v>
      </c>
      <c r="B12" s="1">
        <v>5230</v>
      </c>
      <c r="C12" s="1" t="s">
        <v>14</v>
      </c>
      <c r="D12" s="1" t="s">
        <v>7</v>
      </c>
      <c r="E12" s="6" t="s">
        <v>565</v>
      </c>
      <c r="F12" s="5" t="str">
        <f>"37.20"</f>
        <v>37.20</v>
      </c>
      <c r="G12" s="5" t="str">
        <f>"37.20"</f>
        <v>37.20</v>
      </c>
      <c r="H12"/>
    </row>
    <row r="13" spans="1:8" ht="15.75" customHeight="1" x14ac:dyDescent="0.15">
      <c r="A13" s="1">
        <v>9</v>
      </c>
      <c r="B13" s="1">
        <v>6630</v>
      </c>
      <c r="C13" s="1" t="s">
        <v>15</v>
      </c>
      <c r="D13" s="1" t="s">
        <v>5</v>
      </c>
      <c r="E13" s="6" t="s">
        <v>565</v>
      </c>
      <c r="F13" s="5" t="str">
        <f>"42.74"</f>
        <v>42.74</v>
      </c>
      <c r="G13" s="5" t="str">
        <f>"42.74"</f>
        <v>42.74</v>
      </c>
      <c r="H13"/>
    </row>
    <row r="14" spans="1:8" ht="15.75" customHeight="1" x14ac:dyDescent="0.15">
      <c r="A14" s="1">
        <v>10</v>
      </c>
      <c r="B14" s="1">
        <v>6648</v>
      </c>
      <c r="C14" s="1" t="s">
        <v>16</v>
      </c>
      <c r="D14" s="1" t="s">
        <v>17</v>
      </c>
      <c r="E14" s="6" t="s">
        <v>565</v>
      </c>
      <c r="F14" s="5" t="str">
        <f>"43.70"</f>
        <v>43.70</v>
      </c>
      <c r="G14" s="5" t="str">
        <f>"43.81"</f>
        <v>43.81</v>
      </c>
      <c r="H14"/>
    </row>
    <row r="15" spans="1:8" ht="15.75" customHeight="1" x14ac:dyDescent="0.15">
      <c r="A15" s="1">
        <v>11</v>
      </c>
      <c r="B15" s="1">
        <v>2634</v>
      </c>
      <c r="C15" s="1" t="s">
        <v>18</v>
      </c>
      <c r="D15" s="1" t="s">
        <v>19</v>
      </c>
      <c r="E15" s="6" t="s">
        <v>565</v>
      </c>
      <c r="F15" s="5" t="str">
        <f>"44.18"</f>
        <v>44.18</v>
      </c>
      <c r="G15" s="5" t="str">
        <f>"44.18"</f>
        <v>44.18</v>
      </c>
      <c r="H15"/>
    </row>
    <row r="16" spans="1:8" ht="15.75" customHeight="1" x14ac:dyDescent="0.15">
      <c r="A16" s="1">
        <v>12</v>
      </c>
      <c r="B16" s="1">
        <v>2186</v>
      </c>
      <c r="C16" s="1" t="s">
        <v>20</v>
      </c>
      <c r="D16" s="1" t="s">
        <v>21</v>
      </c>
      <c r="E16" s="6" t="s">
        <v>565</v>
      </c>
      <c r="F16" s="5" t="str">
        <f>"46.17"</f>
        <v>46.17</v>
      </c>
      <c r="G16" s="5" t="str">
        <f>"72.98"</f>
        <v>72.98</v>
      </c>
      <c r="H16"/>
    </row>
    <row r="17" spans="1:8" ht="15.75" customHeight="1" x14ac:dyDescent="0.15">
      <c r="A17" s="1">
        <v>13</v>
      </c>
      <c r="B17" s="1">
        <v>4028</v>
      </c>
      <c r="C17" s="1" t="s">
        <v>22</v>
      </c>
      <c r="D17" s="1" t="s">
        <v>23</v>
      </c>
      <c r="E17" s="6" t="s">
        <v>565</v>
      </c>
      <c r="F17" s="5" t="str">
        <f>"54.40"</f>
        <v>54.40</v>
      </c>
      <c r="G17" s="5" t="str">
        <f>"84.27"</f>
        <v>84.27</v>
      </c>
      <c r="H17"/>
    </row>
    <row r="18" spans="1:8" ht="15.75" customHeight="1" x14ac:dyDescent="0.15">
      <c r="A18" s="1">
        <v>14</v>
      </c>
      <c r="B18" s="1">
        <v>4322</v>
      </c>
      <c r="C18" s="1" t="s">
        <v>24</v>
      </c>
      <c r="D18" s="1" t="s">
        <v>25</v>
      </c>
      <c r="E18" s="6" t="s">
        <v>565</v>
      </c>
      <c r="F18" s="5" t="str">
        <f>"54.89"</f>
        <v>54.89</v>
      </c>
      <c r="G18" s="5" t="str">
        <f>"85.49"</f>
        <v>85.49</v>
      </c>
      <c r="H18"/>
    </row>
    <row r="19" spans="1:8" ht="15.75" customHeight="1" x14ac:dyDescent="0.15">
      <c r="A19" s="1">
        <v>15</v>
      </c>
      <c r="B19" s="1">
        <v>4044</v>
      </c>
      <c r="C19" s="1" t="s">
        <v>26</v>
      </c>
      <c r="D19" s="1" t="s">
        <v>27</v>
      </c>
      <c r="E19" s="6" t="s">
        <v>565</v>
      </c>
      <c r="F19" s="5" t="str">
        <f>"57.41"</f>
        <v>57.41</v>
      </c>
      <c r="G19" s="5" t="str">
        <f>"84.72"</f>
        <v>84.72</v>
      </c>
      <c r="H19"/>
    </row>
    <row r="20" spans="1:8" ht="15.75" customHeight="1" x14ac:dyDescent="0.15">
      <c r="A20" s="1">
        <v>16</v>
      </c>
      <c r="B20" s="1">
        <v>5731</v>
      </c>
      <c r="C20" s="1" t="s">
        <v>28</v>
      </c>
      <c r="D20" s="1" t="s">
        <v>21</v>
      </c>
      <c r="E20" s="6" t="s">
        <v>565</v>
      </c>
      <c r="F20" s="5" t="str">
        <f>"59.02"</f>
        <v>59.02</v>
      </c>
      <c r="G20" s="5" t="str">
        <f>"105.14"</f>
        <v>105.14</v>
      </c>
      <c r="H20"/>
    </row>
    <row r="21" spans="1:8" ht="15.75" customHeight="1" x14ac:dyDescent="0.15">
      <c r="A21" s="1">
        <v>17</v>
      </c>
      <c r="B21" s="1">
        <v>3700</v>
      </c>
      <c r="C21" s="1" t="s">
        <v>29</v>
      </c>
      <c r="D21" s="1" t="s">
        <v>7</v>
      </c>
      <c r="E21" s="6" t="s">
        <v>565</v>
      </c>
      <c r="F21" s="5" t="str">
        <f>"62.07"</f>
        <v>62.07</v>
      </c>
      <c r="G21" s="5" t="str">
        <f>"102.49"</f>
        <v>102.49</v>
      </c>
      <c r="H21"/>
    </row>
    <row r="22" spans="1:8" ht="15.75" customHeight="1" x14ac:dyDescent="0.15">
      <c r="A22" s="1">
        <v>18</v>
      </c>
      <c r="B22" s="1">
        <v>4165</v>
      </c>
      <c r="C22" s="1" t="s">
        <v>30</v>
      </c>
      <c r="D22" s="1" t="s">
        <v>7</v>
      </c>
      <c r="E22" s="6" t="s">
        <v>565</v>
      </c>
      <c r="F22" s="5" t="str">
        <f>"65.46"</f>
        <v>65.46</v>
      </c>
      <c r="G22" s="5" t="str">
        <f>"73.42"</f>
        <v>73.42</v>
      </c>
      <c r="H22"/>
    </row>
    <row r="23" spans="1:8" ht="15.75" customHeight="1" x14ac:dyDescent="0.15">
      <c r="A23" s="1">
        <v>19</v>
      </c>
      <c r="B23" s="1">
        <v>7247</v>
      </c>
      <c r="C23" s="1" t="s">
        <v>31</v>
      </c>
      <c r="D23" s="1" t="s">
        <v>32</v>
      </c>
      <c r="E23" s="6" t="s">
        <v>565</v>
      </c>
      <c r="F23" s="5" t="str">
        <f>"66.93"</f>
        <v>66.93</v>
      </c>
      <c r="G23" s="5" t="str">
        <f>"67.97"</f>
        <v>67.97</v>
      </c>
      <c r="H23"/>
    </row>
    <row r="24" spans="1:8" ht="15.75" customHeight="1" x14ac:dyDescent="0.15">
      <c r="A24" s="1">
        <v>20</v>
      </c>
      <c r="B24" s="1">
        <v>7707</v>
      </c>
      <c r="C24" s="1" t="s">
        <v>33</v>
      </c>
      <c r="D24" s="1" t="s">
        <v>7</v>
      </c>
      <c r="E24" s="6" t="s">
        <v>565</v>
      </c>
      <c r="F24" s="5" t="str">
        <f>"74.28"</f>
        <v>74.28</v>
      </c>
      <c r="G24" s="5" t="str">
        <f>"106.96"</f>
        <v>106.96</v>
      </c>
      <c r="H24"/>
    </row>
    <row r="25" spans="1:8" ht="15.75" customHeight="1" x14ac:dyDescent="0.15">
      <c r="A25" s="1">
        <v>21</v>
      </c>
      <c r="B25" s="1">
        <v>5185</v>
      </c>
      <c r="C25" s="1" t="s">
        <v>34</v>
      </c>
      <c r="D25" s="1" t="s">
        <v>7</v>
      </c>
      <c r="E25" s="6" t="s">
        <v>565</v>
      </c>
      <c r="F25" s="5" t="str">
        <f>"74.35"</f>
        <v>74.35</v>
      </c>
      <c r="G25" s="5" t="str">
        <f>"74.35"</f>
        <v>74.35</v>
      </c>
      <c r="H25"/>
    </row>
    <row r="26" spans="1:8" ht="15.75" customHeight="1" x14ac:dyDescent="0.15">
      <c r="A26" s="1">
        <v>22</v>
      </c>
      <c r="B26" s="1">
        <v>1961</v>
      </c>
      <c r="C26" s="1" t="s">
        <v>35</v>
      </c>
      <c r="D26" s="1" t="s">
        <v>36</v>
      </c>
      <c r="E26" s="6" t="s">
        <v>565</v>
      </c>
      <c r="F26" s="5" t="str">
        <f>"78.11"</f>
        <v>78.11</v>
      </c>
      <c r="G26" s="5" t="str">
        <f>"78.11"</f>
        <v>78.11</v>
      </c>
      <c r="H26"/>
    </row>
    <row r="27" spans="1:8" ht="15.75" customHeight="1" x14ac:dyDescent="0.15">
      <c r="A27" s="1">
        <v>23</v>
      </c>
      <c r="B27" s="1">
        <v>10310</v>
      </c>
      <c r="C27" s="1" t="s">
        <v>37</v>
      </c>
      <c r="D27" s="1" t="s">
        <v>38</v>
      </c>
      <c r="E27" s="6" t="s">
        <v>565</v>
      </c>
      <c r="F27" s="5" t="str">
        <f>"80.88"</f>
        <v>80.88</v>
      </c>
      <c r="G27" s="5" t="str">
        <f>"80.88"</f>
        <v>80.88</v>
      </c>
      <c r="H27"/>
    </row>
    <row r="28" spans="1:8" ht="15.75" customHeight="1" x14ac:dyDescent="0.15">
      <c r="A28" s="1">
        <v>24</v>
      </c>
      <c r="B28" s="1">
        <v>9963</v>
      </c>
      <c r="C28" s="1" t="s">
        <v>39</v>
      </c>
      <c r="D28" s="1" t="s">
        <v>7</v>
      </c>
      <c r="E28" s="6" t="s">
        <v>565</v>
      </c>
      <c r="F28" s="5" t="str">
        <f>"82.75"</f>
        <v>82.75</v>
      </c>
      <c r="G28" s="5" t="str">
        <f>"109.35"</f>
        <v>109.35</v>
      </c>
      <c r="H28"/>
    </row>
    <row r="29" spans="1:8" ht="15.75" customHeight="1" x14ac:dyDescent="0.15">
      <c r="A29" s="1">
        <v>25</v>
      </c>
      <c r="B29" s="1">
        <v>10215</v>
      </c>
      <c r="C29" s="1" t="s">
        <v>40</v>
      </c>
      <c r="D29" s="1" t="s">
        <v>7</v>
      </c>
      <c r="E29" s="6" t="s">
        <v>565</v>
      </c>
      <c r="F29" s="5" t="str">
        <f>"86.15"</f>
        <v>86.15</v>
      </c>
      <c r="G29" s="5" t="str">
        <f>"86.15"</f>
        <v>86.15</v>
      </c>
      <c r="H29"/>
    </row>
    <row r="30" spans="1:8" ht="15.75" customHeight="1" x14ac:dyDescent="0.15">
      <c r="A30" s="1">
        <v>26</v>
      </c>
      <c r="B30" s="1">
        <v>3043</v>
      </c>
      <c r="C30" s="1" t="s">
        <v>41</v>
      </c>
      <c r="D30" s="1" t="s">
        <v>42</v>
      </c>
      <c r="E30" s="6" t="s">
        <v>565</v>
      </c>
      <c r="F30" s="5" t="str">
        <f>"88.95"</f>
        <v>88.95</v>
      </c>
      <c r="G30" s="5" t="str">
        <f>"140.97"</f>
        <v>140.97</v>
      </c>
      <c r="H30"/>
    </row>
    <row r="31" spans="1:8" ht="15.75" customHeight="1" x14ac:dyDescent="0.15">
      <c r="A31" s="1">
        <v>27</v>
      </c>
      <c r="B31" s="1">
        <v>3322</v>
      </c>
      <c r="C31" s="1" t="s">
        <v>43</v>
      </c>
      <c r="D31" s="1" t="s">
        <v>44</v>
      </c>
      <c r="E31" s="6" t="s">
        <v>565</v>
      </c>
      <c r="F31" s="5" t="str">
        <f>"88.95"</f>
        <v>88.95</v>
      </c>
      <c r="G31" s="5" t="str">
        <f>"97.55"</f>
        <v>97.55</v>
      </c>
      <c r="H31"/>
    </row>
    <row r="32" spans="1:8" ht="15.75" customHeight="1" x14ac:dyDescent="0.15">
      <c r="A32" s="1">
        <v>28</v>
      </c>
      <c r="B32" s="1">
        <v>5236</v>
      </c>
      <c r="C32" s="1" t="s">
        <v>45</v>
      </c>
      <c r="D32" s="1" t="s">
        <v>46</v>
      </c>
      <c r="E32" s="6" t="s">
        <v>565</v>
      </c>
      <c r="F32" s="5" t="str">
        <f>"91.51"</f>
        <v>91.51</v>
      </c>
      <c r="G32" s="5" t="str">
        <f>"91.51"</f>
        <v>91.51</v>
      </c>
      <c r="H32"/>
    </row>
    <row r="33" spans="1:8" ht="15.75" customHeight="1" x14ac:dyDescent="0.15">
      <c r="A33" s="1">
        <v>29</v>
      </c>
      <c r="B33" s="1">
        <v>8328</v>
      </c>
      <c r="C33" s="1" t="s">
        <v>47</v>
      </c>
      <c r="D33" s="1" t="s">
        <v>48</v>
      </c>
      <c r="E33" s="6" t="s">
        <v>565</v>
      </c>
      <c r="F33" s="5" t="str">
        <f>"99.88"</f>
        <v>99.88</v>
      </c>
      <c r="G33" s="5" t="str">
        <f>"99.88"</f>
        <v>99.88</v>
      </c>
      <c r="H33"/>
    </row>
    <row r="34" spans="1:8" ht="15.75" customHeight="1" x14ac:dyDescent="0.15">
      <c r="A34" s="1">
        <v>30</v>
      </c>
      <c r="B34" s="1">
        <v>4368</v>
      </c>
      <c r="C34" s="1" t="s">
        <v>49</v>
      </c>
      <c r="D34" s="1" t="s">
        <v>50</v>
      </c>
      <c r="E34" s="6" t="s">
        <v>565</v>
      </c>
      <c r="F34" s="5" t="str">
        <f>"101.35"</f>
        <v>101.35</v>
      </c>
      <c r="G34" s="5" t="str">
        <f>"134.53"</f>
        <v>134.53</v>
      </c>
      <c r="H34"/>
    </row>
    <row r="35" spans="1:8" ht="15.75" customHeight="1" x14ac:dyDescent="0.15">
      <c r="A35" s="1">
        <v>31</v>
      </c>
      <c r="B35" s="1">
        <v>7994</v>
      </c>
      <c r="C35" s="1" t="s">
        <v>51</v>
      </c>
      <c r="D35" s="1" t="s">
        <v>52</v>
      </c>
      <c r="E35" s="6" t="s">
        <v>565</v>
      </c>
      <c r="F35" s="5" t="str">
        <f>"102.37"</f>
        <v>102.37</v>
      </c>
      <c r="G35" s="5" t="str">
        <f>"192.98"</f>
        <v>192.98</v>
      </c>
      <c r="H35"/>
    </row>
    <row r="36" spans="1:8" ht="15.75" customHeight="1" x14ac:dyDescent="0.15">
      <c r="A36" s="1">
        <v>32</v>
      </c>
      <c r="B36" s="1">
        <v>10661</v>
      </c>
      <c r="C36" s="1" t="s">
        <v>53</v>
      </c>
      <c r="D36" s="1" t="s">
        <v>21</v>
      </c>
      <c r="E36" s="6" t="s">
        <v>565</v>
      </c>
      <c r="F36" s="5" t="str">
        <f>"103.20"</f>
        <v>103.20</v>
      </c>
      <c r="G36" s="5" t="str">
        <f>"103.20"</f>
        <v>103.20</v>
      </c>
      <c r="H36"/>
    </row>
    <row r="37" spans="1:8" ht="15.75" customHeight="1" x14ac:dyDescent="0.15">
      <c r="A37" s="1">
        <v>33</v>
      </c>
      <c r="B37" s="1">
        <v>9962</v>
      </c>
      <c r="C37" s="1" t="s">
        <v>54</v>
      </c>
      <c r="D37" s="1" t="s">
        <v>7</v>
      </c>
      <c r="E37" s="6" t="s">
        <v>565</v>
      </c>
      <c r="F37" s="5" t="str">
        <f>"103.33"</f>
        <v>103.33</v>
      </c>
      <c r="G37" s="5" t="str">
        <f>"166.44"</f>
        <v>166.44</v>
      </c>
      <c r="H37"/>
    </row>
    <row r="38" spans="1:8" ht="15.75" customHeight="1" x14ac:dyDescent="0.15">
      <c r="A38" s="1">
        <v>34</v>
      </c>
      <c r="B38" s="1">
        <v>2418</v>
      </c>
      <c r="C38" s="1" t="s">
        <v>55</v>
      </c>
      <c r="D38" s="1" t="s">
        <v>7</v>
      </c>
      <c r="E38" s="6" t="s">
        <v>565</v>
      </c>
      <c r="F38" s="5" t="str">
        <f>"104.76"</f>
        <v>104.76</v>
      </c>
      <c r="G38" s="5" t="str">
        <f>"138.44"</f>
        <v>138.44</v>
      </c>
      <c r="H38"/>
    </row>
    <row r="39" spans="1:8" ht="15.75" customHeight="1" x14ac:dyDescent="0.15">
      <c r="A39" s="1">
        <v>35</v>
      </c>
      <c r="B39" s="1">
        <v>10561</v>
      </c>
      <c r="C39" s="1" t="s">
        <v>56</v>
      </c>
      <c r="D39" s="1" t="s">
        <v>7</v>
      </c>
      <c r="E39" s="6" t="s">
        <v>565</v>
      </c>
      <c r="F39" s="5" t="str">
        <f>"108.40"</f>
        <v>108.40</v>
      </c>
      <c r="G39" s="5" t="str">
        <f>"148.20"</f>
        <v>148.20</v>
      </c>
      <c r="H39"/>
    </row>
    <row r="40" spans="1:8" ht="15.75" customHeight="1" x14ac:dyDescent="0.15">
      <c r="A40" s="1">
        <v>36</v>
      </c>
      <c r="B40" s="1">
        <v>7708</v>
      </c>
      <c r="C40" s="1" t="s">
        <v>57</v>
      </c>
      <c r="D40" s="1" t="s">
        <v>58</v>
      </c>
      <c r="E40" s="6" t="s">
        <v>565</v>
      </c>
      <c r="F40" s="5" t="str">
        <f>"109.07"</f>
        <v>109.07</v>
      </c>
      <c r="G40" s="5" t="str">
        <f>"109.07"</f>
        <v>109.07</v>
      </c>
      <c r="H40"/>
    </row>
    <row r="41" spans="1:8" ht="15.75" customHeight="1" x14ac:dyDescent="0.15">
      <c r="A41" s="1">
        <v>37</v>
      </c>
      <c r="B41" s="1">
        <v>4573</v>
      </c>
      <c r="C41" s="1" t="s">
        <v>59</v>
      </c>
      <c r="D41" s="1" t="s">
        <v>60</v>
      </c>
      <c r="E41" s="6" t="s">
        <v>565</v>
      </c>
      <c r="F41" s="5" t="str">
        <f>"110.65"</f>
        <v>110.65</v>
      </c>
      <c r="G41" s="5" t="str">
        <f>"143.78"</f>
        <v>143.78</v>
      </c>
      <c r="H41"/>
    </row>
    <row r="42" spans="1:8" ht="15.75" customHeight="1" x14ac:dyDescent="0.15">
      <c r="A42" s="1">
        <v>38</v>
      </c>
      <c r="B42" s="1">
        <v>10852</v>
      </c>
      <c r="C42" s="1" t="s">
        <v>61</v>
      </c>
      <c r="D42" s="1" t="s">
        <v>7</v>
      </c>
      <c r="E42" s="6" t="s">
        <v>565</v>
      </c>
      <c r="F42" s="5" t="str">
        <f>"112.72"</f>
        <v>112.72</v>
      </c>
      <c r="G42" s="5" t="str">
        <f>"112.72"</f>
        <v>112.72</v>
      </c>
      <c r="H42"/>
    </row>
    <row r="43" spans="1:8" ht="15.75" customHeight="1" x14ac:dyDescent="0.15">
      <c r="A43" s="1">
        <v>39</v>
      </c>
      <c r="B43" s="1">
        <v>5147</v>
      </c>
      <c r="C43" s="1" t="s">
        <v>62</v>
      </c>
      <c r="D43" s="1" t="s">
        <v>63</v>
      </c>
      <c r="E43" s="6" t="s">
        <v>565</v>
      </c>
      <c r="F43" s="5" t="str">
        <f>"112.74"</f>
        <v>112.74</v>
      </c>
      <c r="G43" s="5" t="str">
        <f>"148.21"</f>
        <v>148.21</v>
      </c>
      <c r="H43"/>
    </row>
    <row r="44" spans="1:8" ht="15.75" customHeight="1" x14ac:dyDescent="0.15">
      <c r="A44" s="1">
        <v>40</v>
      </c>
      <c r="B44" s="1">
        <v>10216</v>
      </c>
      <c r="C44" s="1" t="s">
        <v>64</v>
      </c>
      <c r="D44" s="1" t="s">
        <v>7</v>
      </c>
      <c r="E44" s="6" t="s">
        <v>565</v>
      </c>
      <c r="F44" s="5" t="str">
        <f>"113.62"</f>
        <v>113.62</v>
      </c>
      <c r="G44" s="5" t="str">
        <f>"113.62"</f>
        <v>113.62</v>
      </c>
      <c r="H44"/>
    </row>
    <row r="45" spans="1:8" ht="15.75" customHeight="1" x14ac:dyDescent="0.15">
      <c r="A45" s="1">
        <v>41</v>
      </c>
      <c r="B45" s="1">
        <v>5507</v>
      </c>
      <c r="C45" s="1" t="s">
        <v>65</v>
      </c>
      <c r="D45" s="1" t="s">
        <v>7</v>
      </c>
      <c r="E45" s="6" t="s">
        <v>565</v>
      </c>
      <c r="F45" s="5" t="str">
        <f>"114.65"</f>
        <v>114.65</v>
      </c>
      <c r="G45" s="5" t="str">
        <f>"147.75"</f>
        <v>147.75</v>
      </c>
      <c r="H45"/>
    </row>
    <row r="46" spans="1:8" ht="15.75" customHeight="1" x14ac:dyDescent="0.15">
      <c r="A46" s="1">
        <v>42</v>
      </c>
      <c r="B46" s="1">
        <v>8640</v>
      </c>
      <c r="C46" s="1" t="s">
        <v>66</v>
      </c>
      <c r="D46" s="1" t="s">
        <v>7</v>
      </c>
      <c r="E46" s="6" t="s">
        <v>565</v>
      </c>
      <c r="F46" s="5" t="str">
        <f>"118.98"</f>
        <v>118.98</v>
      </c>
      <c r="G46" s="5" t="str">
        <f>"118.98"</f>
        <v>118.98</v>
      </c>
      <c r="H46"/>
    </row>
    <row r="47" spans="1:8" ht="15.75" customHeight="1" x14ac:dyDescent="0.15">
      <c r="A47" s="1">
        <v>43</v>
      </c>
      <c r="B47" s="1">
        <v>7565</v>
      </c>
      <c r="C47" s="1" t="s">
        <v>67</v>
      </c>
      <c r="D47" s="1" t="s">
        <v>50</v>
      </c>
      <c r="E47" s="6" t="s">
        <v>565</v>
      </c>
      <c r="F47" s="5" t="str">
        <f>"122.03"</f>
        <v>122.03</v>
      </c>
      <c r="G47" s="5" t="str">
        <f>"134.45"</f>
        <v>134.45</v>
      </c>
      <c r="H47"/>
    </row>
    <row r="48" spans="1:8" ht="15.75" customHeight="1" x14ac:dyDescent="0.15">
      <c r="A48" s="1">
        <v>44</v>
      </c>
      <c r="B48" s="1">
        <v>7795</v>
      </c>
      <c r="C48" s="1" t="s">
        <v>68</v>
      </c>
      <c r="D48" s="1" t="s">
        <v>58</v>
      </c>
      <c r="E48" s="6" t="s">
        <v>565</v>
      </c>
      <c r="F48" s="5" t="str">
        <f>"123.32"</f>
        <v>123.32</v>
      </c>
      <c r="G48" s="5" t="str">
        <f>"123.32"</f>
        <v>123.32</v>
      </c>
      <c r="H48"/>
    </row>
    <row r="49" spans="1:8" ht="15.75" customHeight="1" x14ac:dyDescent="0.15">
      <c r="A49" s="1">
        <v>45</v>
      </c>
      <c r="B49" s="1">
        <v>6652</v>
      </c>
      <c r="C49" s="1" t="s">
        <v>69</v>
      </c>
      <c r="D49" s="1" t="s">
        <v>58</v>
      </c>
      <c r="E49" s="6" t="s">
        <v>565</v>
      </c>
      <c r="F49" s="5" t="str">
        <f>"125.08"</f>
        <v>125.08</v>
      </c>
      <c r="G49" s="5" t="str">
        <f>"213.49"</f>
        <v>213.49</v>
      </c>
      <c r="H49"/>
    </row>
    <row r="50" spans="1:8" ht="15.75" customHeight="1" x14ac:dyDescent="0.15">
      <c r="A50" s="1">
        <v>46</v>
      </c>
      <c r="B50" s="1">
        <v>1356</v>
      </c>
      <c r="C50" s="1" t="s">
        <v>70</v>
      </c>
      <c r="D50" s="1" t="s">
        <v>71</v>
      </c>
      <c r="E50" s="6" t="s">
        <v>565</v>
      </c>
      <c r="F50" s="5" t="str">
        <f>"125.77"</f>
        <v>125.77</v>
      </c>
      <c r="G50" s="5" t="str">
        <f>"125.77"</f>
        <v>125.77</v>
      </c>
      <c r="H50"/>
    </row>
    <row r="51" spans="1:8" ht="15.75" customHeight="1" x14ac:dyDescent="0.15">
      <c r="A51" s="1">
        <v>47</v>
      </c>
      <c r="B51" s="1">
        <v>8642</v>
      </c>
      <c r="C51" s="1" t="s">
        <v>72</v>
      </c>
      <c r="D51" s="1" t="s">
        <v>7</v>
      </c>
      <c r="E51" s="6" t="s">
        <v>565</v>
      </c>
      <c r="F51" s="5" t="str">
        <f>"128.20"</f>
        <v>128.20</v>
      </c>
      <c r="G51" s="5" t="str">
        <f>"128.20"</f>
        <v>128.20</v>
      </c>
      <c r="H51"/>
    </row>
    <row r="52" spans="1:8" ht="15.75" customHeight="1" x14ac:dyDescent="0.15">
      <c r="A52" s="1">
        <v>48</v>
      </c>
      <c r="B52" s="1">
        <v>2410</v>
      </c>
      <c r="C52" s="1" t="s">
        <v>73</v>
      </c>
      <c r="D52" s="1" t="s">
        <v>7</v>
      </c>
      <c r="E52" s="6" t="s">
        <v>565</v>
      </c>
      <c r="F52" s="5" t="str">
        <f>"128.58"</f>
        <v>128.58</v>
      </c>
      <c r="G52" s="5" t="str">
        <f>"128.58"</f>
        <v>128.58</v>
      </c>
      <c r="H52"/>
    </row>
    <row r="53" spans="1:8" ht="15.75" customHeight="1" x14ac:dyDescent="0.15">
      <c r="A53" s="1">
        <v>49</v>
      </c>
      <c r="B53" s="1">
        <v>7841</v>
      </c>
      <c r="C53" s="1" t="s">
        <v>74</v>
      </c>
      <c r="D53" s="1" t="s">
        <v>7</v>
      </c>
      <c r="E53" s="6" t="s">
        <v>565</v>
      </c>
      <c r="F53" s="5" t="str">
        <f>"130.54"</f>
        <v>130.54</v>
      </c>
      <c r="G53" s="5" t="str">
        <f>"130.54"</f>
        <v>130.54</v>
      </c>
      <c r="H53"/>
    </row>
    <row r="54" spans="1:8" ht="15.75" customHeight="1" x14ac:dyDescent="0.15">
      <c r="A54" s="1">
        <v>50</v>
      </c>
      <c r="B54" s="1">
        <v>8199</v>
      </c>
      <c r="C54" s="1" t="s">
        <v>75</v>
      </c>
      <c r="D54" s="1" t="s">
        <v>76</v>
      </c>
      <c r="E54" s="6" t="s">
        <v>565</v>
      </c>
      <c r="F54" s="5" t="str">
        <f>"130.99"</f>
        <v>130.99</v>
      </c>
      <c r="G54" s="5" t="str">
        <f>"130.99"</f>
        <v>130.99</v>
      </c>
      <c r="H54"/>
    </row>
    <row r="55" spans="1:8" ht="15.75" customHeight="1" x14ac:dyDescent="0.15">
      <c r="A55" s="1">
        <v>51</v>
      </c>
      <c r="B55" s="1">
        <v>6601</v>
      </c>
      <c r="C55" s="1" t="s">
        <v>77</v>
      </c>
      <c r="D55" s="1" t="s">
        <v>7</v>
      </c>
      <c r="E55" s="6" t="s">
        <v>565</v>
      </c>
      <c r="F55" s="5" t="str">
        <f>"133.00"</f>
        <v>133.00</v>
      </c>
      <c r="G55" s="5" t="str">
        <f>"178.60"</f>
        <v>178.60</v>
      </c>
      <c r="H55"/>
    </row>
    <row r="56" spans="1:8" ht="15.75" customHeight="1" x14ac:dyDescent="0.15">
      <c r="A56" s="1">
        <v>52</v>
      </c>
      <c r="B56" s="1">
        <v>5736</v>
      </c>
      <c r="C56" s="1" t="s">
        <v>78</v>
      </c>
      <c r="D56" s="1" t="s">
        <v>21</v>
      </c>
      <c r="E56" s="6" t="s">
        <v>565</v>
      </c>
      <c r="F56" s="5" t="str">
        <f>"139.80"</f>
        <v>139.80</v>
      </c>
      <c r="G56" s="5" t="str">
        <f>"139.80"</f>
        <v>139.80</v>
      </c>
      <c r="H56"/>
    </row>
    <row r="57" spans="1:8" ht="15.75" customHeight="1" x14ac:dyDescent="0.15">
      <c r="A57" s="1">
        <v>53</v>
      </c>
      <c r="B57" s="1">
        <v>5490</v>
      </c>
      <c r="C57" s="1" t="s">
        <v>79</v>
      </c>
      <c r="D57" s="1" t="s">
        <v>58</v>
      </c>
      <c r="E57" s="6" t="s">
        <v>565</v>
      </c>
      <c r="F57" s="5" t="str">
        <f>"140.69"</f>
        <v>140.69</v>
      </c>
      <c r="G57" s="5" t="str">
        <f>"140.69"</f>
        <v>140.69</v>
      </c>
      <c r="H57"/>
    </row>
    <row r="58" spans="1:8" ht="15.75" customHeight="1" x14ac:dyDescent="0.15">
      <c r="A58" s="1">
        <v>54</v>
      </c>
      <c r="B58" s="1">
        <v>5095</v>
      </c>
      <c r="C58" s="1" t="s">
        <v>80</v>
      </c>
      <c r="D58" s="1" t="s">
        <v>81</v>
      </c>
      <c r="E58" s="6" t="s">
        <v>565</v>
      </c>
      <c r="F58" s="5" t="str">
        <f>"142.44"</f>
        <v>142.44</v>
      </c>
      <c r="G58" s="5" t="str">
        <f>"142.44"</f>
        <v>142.44</v>
      </c>
      <c r="H58"/>
    </row>
    <row r="59" spans="1:8" ht="15.75" customHeight="1" x14ac:dyDescent="0.15">
      <c r="A59" s="1">
        <v>55</v>
      </c>
      <c r="B59" s="1">
        <v>4295</v>
      </c>
      <c r="C59" s="1" t="s">
        <v>82</v>
      </c>
      <c r="D59" s="1" t="s">
        <v>83</v>
      </c>
      <c r="E59" s="6" t="s">
        <v>565</v>
      </c>
      <c r="F59" s="5" t="str">
        <f>"142.82"</f>
        <v>142.82</v>
      </c>
      <c r="G59" s="5" t="str">
        <f>"211.92"</f>
        <v>211.92</v>
      </c>
      <c r="H59"/>
    </row>
    <row r="60" spans="1:8" ht="15.75" customHeight="1" x14ac:dyDescent="0.15">
      <c r="A60" s="1">
        <v>56</v>
      </c>
      <c r="B60" s="1">
        <v>8326</v>
      </c>
      <c r="C60" s="1" t="s">
        <v>84</v>
      </c>
      <c r="D60" s="1" t="s">
        <v>58</v>
      </c>
      <c r="E60" s="6" t="s">
        <v>565</v>
      </c>
      <c r="F60" s="5" t="str">
        <f>"145.56"</f>
        <v>145.56</v>
      </c>
      <c r="G60" s="5" t="str">
        <f>"145.56"</f>
        <v>145.56</v>
      </c>
      <c r="H60"/>
    </row>
    <row r="61" spans="1:8" ht="15.75" customHeight="1" x14ac:dyDescent="0.15">
      <c r="A61" s="1">
        <v>57</v>
      </c>
      <c r="B61" s="1">
        <v>8104</v>
      </c>
      <c r="C61" s="1" t="s">
        <v>85</v>
      </c>
      <c r="D61" s="1" t="s">
        <v>86</v>
      </c>
      <c r="E61" s="6" t="s">
        <v>565</v>
      </c>
      <c r="F61" s="5" t="str">
        <f>"146.25"</f>
        <v>146.25</v>
      </c>
      <c r="G61" s="5" t="str">
        <f>"155.42"</f>
        <v>155.42</v>
      </c>
      <c r="H61"/>
    </row>
    <row r="62" spans="1:8" ht="15.75" customHeight="1" x14ac:dyDescent="0.15">
      <c r="A62" s="1">
        <v>58</v>
      </c>
      <c r="B62" s="1">
        <v>7572</v>
      </c>
      <c r="C62" s="1" t="s">
        <v>87</v>
      </c>
      <c r="D62" s="1" t="s">
        <v>58</v>
      </c>
      <c r="E62" s="6" t="s">
        <v>565</v>
      </c>
      <c r="F62" s="5" t="str">
        <f>"147.27"</f>
        <v>147.27</v>
      </c>
      <c r="G62" s="5" t="str">
        <f>"147.27"</f>
        <v>147.27</v>
      </c>
      <c r="H62"/>
    </row>
    <row r="63" spans="1:8" ht="15.75" customHeight="1" x14ac:dyDescent="0.15">
      <c r="A63" s="1">
        <v>59</v>
      </c>
      <c r="B63" s="1">
        <v>10964</v>
      </c>
      <c r="C63" s="1" t="s">
        <v>88</v>
      </c>
      <c r="D63" s="1" t="s">
        <v>89</v>
      </c>
      <c r="E63" s="6" t="s">
        <v>565</v>
      </c>
      <c r="F63" s="5" t="str">
        <f>"148.92"</f>
        <v>148.92</v>
      </c>
      <c r="G63" s="5" t="str">
        <f>"148.92"</f>
        <v>148.92</v>
      </c>
      <c r="H63"/>
    </row>
    <row r="64" spans="1:8" ht="15.75" customHeight="1" x14ac:dyDescent="0.15">
      <c r="A64" s="1">
        <v>60</v>
      </c>
      <c r="B64" s="1">
        <v>10423</v>
      </c>
      <c r="C64" s="1" t="s">
        <v>90</v>
      </c>
      <c r="D64" s="1" t="s">
        <v>58</v>
      </c>
      <c r="E64" s="6" t="s">
        <v>565</v>
      </c>
      <c r="F64" s="5" t="str">
        <f>"149.03"</f>
        <v>149.03</v>
      </c>
      <c r="G64" s="5" t="str">
        <f>"201.31"</f>
        <v>201.31</v>
      </c>
      <c r="H64"/>
    </row>
    <row r="65" spans="1:8" ht="15.75" customHeight="1" x14ac:dyDescent="0.15">
      <c r="A65" s="1">
        <v>61</v>
      </c>
      <c r="B65" s="1">
        <v>8341</v>
      </c>
      <c r="C65" s="1" t="s">
        <v>91</v>
      </c>
      <c r="D65" s="1" t="s">
        <v>58</v>
      </c>
      <c r="E65" s="6" t="s">
        <v>565</v>
      </c>
      <c r="F65" s="5" t="str">
        <f>"149.24"</f>
        <v>149.24</v>
      </c>
      <c r="G65" s="5" t="str">
        <f>"154.26"</f>
        <v>154.26</v>
      </c>
      <c r="H65"/>
    </row>
    <row r="66" spans="1:8" ht="15.75" customHeight="1" x14ac:dyDescent="0.15">
      <c r="A66" s="1">
        <v>62</v>
      </c>
      <c r="B66" s="1">
        <v>1835</v>
      </c>
      <c r="C66" s="1" t="s">
        <v>92</v>
      </c>
      <c r="D66" s="1" t="s">
        <v>93</v>
      </c>
      <c r="E66" s="6" t="s">
        <v>565</v>
      </c>
      <c r="F66" s="5" t="str">
        <f>"151.61"</f>
        <v>151.61</v>
      </c>
      <c r="G66" s="5" t="str">
        <f>"163.23"</f>
        <v>163.23</v>
      </c>
      <c r="H66"/>
    </row>
    <row r="67" spans="1:8" ht="15.75" customHeight="1" x14ac:dyDescent="0.15">
      <c r="A67" s="1">
        <v>63</v>
      </c>
      <c r="B67" s="1">
        <v>3308</v>
      </c>
      <c r="C67" s="1" t="s">
        <v>94</v>
      </c>
      <c r="D67" s="1" t="s">
        <v>95</v>
      </c>
      <c r="E67" s="6" t="s">
        <v>565</v>
      </c>
      <c r="F67" s="5" t="str">
        <f>"152.06"</f>
        <v>152.06</v>
      </c>
      <c r="G67" s="5" t="str">
        <f>"201.00"</f>
        <v>201.00</v>
      </c>
      <c r="H67"/>
    </row>
    <row r="68" spans="1:8" ht="15.75" customHeight="1" x14ac:dyDescent="0.15">
      <c r="A68" s="1">
        <v>64</v>
      </c>
      <c r="B68" s="1">
        <v>3285</v>
      </c>
      <c r="C68" s="1" t="s">
        <v>96</v>
      </c>
      <c r="D68" s="1" t="s">
        <v>97</v>
      </c>
      <c r="E68" s="6" t="s">
        <v>565</v>
      </c>
      <c r="F68" s="5" t="str">
        <f>"152.70"</f>
        <v>152.70</v>
      </c>
      <c r="G68" s="5" t="str">
        <f>"152.70"</f>
        <v>152.70</v>
      </c>
      <c r="H68"/>
    </row>
    <row r="69" spans="1:8" ht="15.75" customHeight="1" x14ac:dyDescent="0.15">
      <c r="A69" s="1">
        <v>65</v>
      </c>
      <c r="B69" s="1">
        <v>1775</v>
      </c>
      <c r="C69" s="1" t="s">
        <v>98</v>
      </c>
      <c r="D69" s="1" t="s">
        <v>60</v>
      </c>
      <c r="E69" s="6" t="s">
        <v>565</v>
      </c>
      <c r="F69" s="5" t="str">
        <f>"153.32"</f>
        <v>153.32</v>
      </c>
      <c r="G69" s="5" t="str">
        <f>"167.73"</f>
        <v>167.73</v>
      </c>
      <c r="H69"/>
    </row>
    <row r="70" spans="1:8" ht="15.75" customHeight="1" x14ac:dyDescent="0.15">
      <c r="A70" s="1">
        <v>66</v>
      </c>
      <c r="B70" s="1">
        <v>5501</v>
      </c>
      <c r="C70" s="1" t="s">
        <v>99</v>
      </c>
      <c r="D70" s="1" t="s">
        <v>58</v>
      </c>
      <c r="E70" s="6" t="s">
        <v>565</v>
      </c>
      <c r="F70" s="5" t="str">
        <f>"156.27"</f>
        <v>156.27</v>
      </c>
      <c r="G70" s="5" t="str">
        <f>"166.87"</f>
        <v>166.87</v>
      </c>
      <c r="H70"/>
    </row>
    <row r="71" spans="1:8" ht="15.75" customHeight="1" x14ac:dyDescent="0.15">
      <c r="A71" s="1">
        <v>67</v>
      </c>
      <c r="B71" s="1">
        <v>5486</v>
      </c>
      <c r="C71" s="1" t="s">
        <v>100</v>
      </c>
      <c r="D71" s="1" t="s">
        <v>58</v>
      </c>
      <c r="E71" s="6" t="s">
        <v>565</v>
      </c>
      <c r="F71" s="5" t="str">
        <f>"159.48"</f>
        <v>159.48</v>
      </c>
      <c r="G71" s="5" t="str">
        <f>"159.48"</f>
        <v>159.48</v>
      </c>
      <c r="H71"/>
    </row>
    <row r="72" spans="1:8" ht="15.75" customHeight="1" x14ac:dyDescent="0.15">
      <c r="A72" s="1">
        <v>68</v>
      </c>
      <c r="B72" s="1">
        <v>3875</v>
      </c>
      <c r="C72" s="1" t="s">
        <v>101</v>
      </c>
      <c r="D72" s="1" t="s">
        <v>102</v>
      </c>
      <c r="E72" s="6" t="s">
        <v>565</v>
      </c>
      <c r="F72" s="5" t="str">
        <f>"159.76"</f>
        <v>159.76</v>
      </c>
      <c r="G72" s="5" t="str">
        <f>"179.29"</f>
        <v>179.29</v>
      </c>
      <c r="H72"/>
    </row>
    <row r="73" spans="1:8" ht="15.75" customHeight="1" x14ac:dyDescent="0.15">
      <c r="A73" s="1">
        <v>69</v>
      </c>
      <c r="B73" s="1">
        <v>1490</v>
      </c>
      <c r="C73" s="1" t="s">
        <v>103</v>
      </c>
      <c r="D73" s="1" t="s">
        <v>104</v>
      </c>
      <c r="E73" s="6" t="s">
        <v>565</v>
      </c>
      <c r="F73" s="5" t="str">
        <f>"160.13"</f>
        <v>160.13</v>
      </c>
      <c r="G73" s="5" t="str">
        <f>"160.13"</f>
        <v>160.13</v>
      </c>
      <c r="H73"/>
    </row>
    <row r="74" spans="1:8" ht="15.75" customHeight="1" x14ac:dyDescent="0.15">
      <c r="A74" s="1">
        <v>70</v>
      </c>
      <c r="B74" s="1">
        <v>3902</v>
      </c>
      <c r="C74" s="1" t="s">
        <v>105</v>
      </c>
      <c r="D74" s="1" t="s">
        <v>106</v>
      </c>
      <c r="E74" s="6" t="s">
        <v>565</v>
      </c>
      <c r="F74" s="5" t="str">
        <f>"164.11"</f>
        <v>164.11</v>
      </c>
      <c r="G74" s="5" t="str">
        <f>"164.11"</f>
        <v>164.11</v>
      </c>
      <c r="H74"/>
    </row>
    <row r="75" spans="1:8" ht="15.75" customHeight="1" x14ac:dyDescent="0.15">
      <c r="A75" s="1">
        <v>71</v>
      </c>
      <c r="B75" s="1">
        <v>6589</v>
      </c>
      <c r="C75" s="1" t="s">
        <v>107</v>
      </c>
      <c r="D75" s="1" t="s">
        <v>21</v>
      </c>
      <c r="E75" s="6" t="s">
        <v>565</v>
      </c>
      <c r="F75" s="5" t="str">
        <f>"166.67"</f>
        <v>166.67</v>
      </c>
      <c r="G75" s="5" t="str">
        <f>"294.27"</f>
        <v>294.27</v>
      </c>
      <c r="H75"/>
    </row>
    <row r="76" spans="1:8" ht="15.75" customHeight="1" x14ac:dyDescent="0.15">
      <c r="A76" s="1">
        <v>72</v>
      </c>
      <c r="B76" s="1">
        <v>4331</v>
      </c>
      <c r="C76" s="1" t="s">
        <v>108</v>
      </c>
      <c r="D76" s="1" t="s">
        <v>109</v>
      </c>
      <c r="E76" s="6" t="s">
        <v>565</v>
      </c>
      <c r="F76" s="5" t="str">
        <f>"166.91"</f>
        <v>166.91</v>
      </c>
      <c r="G76" s="5" t="str">
        <f>"166.91"</f>
        <v>166.91</v>
      </c>
      <c r="H76"/>
    </row>
    <row r="77" spans="1:8" ht="15.75" customHeight="1" x14ac:dyDescent="0.15">
      <c r="A77" s="1">
        <v>73</v>
      </c>
      <c r="B77" s="1">
        <v>11108</v>
      </c>
      <c r="C77" s="1" t="s">
        <v>110</v>
      </c>
      <c r="D77" s="1" t="s">
        <v>7</v>
      </c>
      <c r="E77" s="6" t="s">
        <v>565</v>
      </c>
      <c r="F77" s="5" t="str">
        <f>"167.32"</f>
        <v>167.32</v>
      </c>
      <c r="G77" s="5"/>
      <c r="H77"/>
    </row>
    <row r="78" spans="1:8" ht="15.75" customHeight="1" x14ac:dyDescent="0.15">
      <c r="A78" s="1">
        <v>74</v>
      </c>
      <c r="B78" s="1">
        <v>4319</v>
      </c>
      <c r="C78" s="1" t="s">
        <v>111</v>
      </c>
      <c r="D78" s="1" t="s">
        <v>7</v>
      </c>
      <c r="E78" s="6" t="s">
        <v>565</v>
      </c>
      <c r="F78" s="5" t="str">
        <f>"170.30"</f>
        <v>170.30</v>
      </c>
      <c r="G78" s="5" t="str">
        <f>"170.30"</f>
        <v>170.30</v>
      </c>
      <c r="H78"/>
    </row>
    <row r="79" spans="1:8" ht="15.75" customHeight="1" x14ac:dyDescent="0.15">
      <c r="A79" s="1">
        <v>75</v>
      </c>
      <c r="B79" s="1">
        <v>11400</v>
      </c>
      <c r="C79" s="1" t="s">
        <v>112</v>
      </c>
      <c r="D79" s="1" t="s">
        <v>113</v>
      </c>
      <c r="E79" s="6" t="s">
        <v>565</v>
      </c>
      <c r="F79" s="5" t="str">
        <f>"170.99"</f>
        <v>170.99</v>
      </c>
      <c r="G79" s="5"/>
      <c r="H79"/>
    </row>
    <row r="80" spans="1:8" ht="15.75" customHeight="1" x14ac:dyDescent="0.15">
      <c r="A80" s="1">
        <v>76</v>
      </c>
      <c r="B80" s="1">
        <v>5260</v>
      </c>
      <c r="C80" s="1" t="s">
        <v>114</v>
      </c>
      <c r="D80" s="1" t="s">
        <v>115</v>
      </c>
      <c r="E80" s="6" t="s">
        <v>565</v>
      </c>
      <c r="F80" s="5" t="str">
        <f>"171.60"</f>
        <v>171.60</v>
      </c>
      <c r="G80" s="5" t="str">
        <f>"171.60"</f>
        <v>171.60</v>
      </c>
      <c r="H80"/>
    </row>
    <row r="81" spans="1:8" ht="15.75" customHeight="1" x14ac:dyDescent="0.15">
      <c r="A81" s="1">
        <v>77</v>
      </c>
      <c r="B81" s="1">
        <v>5415</v>
      </c>
      <c r="C81" s="1" t="s">
        <v>116</v>
      </c>
      <c r="D81" s="1" t="s">
        <v>58</v>
      </c>
      <c r="E81" s="6" t="s">
        <v>565</v>
      </c>
      <c r="F81" s="5" t="str">
        <f>"171.67"</f>
        <v>171.67</v>
      </c>
      <c r="G81" s="5" t="str">
        <f>"171.67"</f>
        <v>171.67</v>
      </c>
      <c r="H81"/>
    </row>
    <row r="82" spans="1:8" ht="15.75" customHeight="1" x14ac:dyDescent="0.15">
      <c r="A82" s="1">
        <v>78</v>
      </c>
      <c r="B82" s="1">
        <v>5448</v>
      </c>
      <c r="C82" s="1" t="s">
        <v>117</v>
      </c>
      <c r="D82" s="1" t="s">
        <v>32</v>
      </c>
      <c r="E82" s="6" t="s">
        <v>565</v>
      </c>
      <c r="F82" s="5" t="str">
        <f>"172.23"</f>
        <v>172.23</v>
      </c>
      <c r="G82" s="5" t="str">
        <f>"172.23"</f>
        <v>172.23</v>
      </c>
      <c r="H82"/>
    </row>
    <row r="83" spans="1:8" ht="15.75" customHeight="1" x14ac:dyDescent="0.15">
      <c r="A83" s="1">
        <v>79</v>
      </c>
      <c r="B83" s="1">
        <v>7582</v>
      </c>
      <c r="C83" s="1" t="s">
        <v>118</v>
      </c>
      <c r="D83" s="1" t="s">
        <v>119</v>
      </c>
      <c r="E83" s="6" t="s">
        <v>565</v>
      </c>
      <c r="F83" s="5" t="str">
        <f>"174.00"</f>
        <v>174.00</v>
      </c>
      <c r="G83" s="5" t="str">
        <f>"174.00"</f>
        <v>174.00</v>
      </c>
      <c r="H83"/>
    </row>
    <row r="84" spans="1:8" ht="15.75" customHeight="1" x14ac:dyDescent="0.15">
      <c r="A84" s="1">
        <v>80</v>
      </c>
      <c r="B84" s="1">
        <v>8622</v>
      </c>
      <c r="C84" s="1" t="s">
        <v>120</v>
      </c>
      <c r="D84" s="1" t="s">
        <v>7</v>
      </c>
      <c r="E84" s="6" t="s">
        <v>565</v>
      </c>
      <c r="F84" s="5" t="str">
        <f>"175.70"</f>
        <v>175.70</v>
      </c>
      <c r="G84" s="5" t="str">
        <f>"175.70"</f>
        <v>175.70</v>
      </c>
      <c r="H84"/>
    </row>
    <row r="85" spans="1:8" ht="15.75" customHeight="1" x14ac:dyDescent="0.15">
      <c r="A85" s="1">
        <v>81</v>
      </c>
      <c r="B85" s="1">
        <v>2217</v>
      </c>
      <c r="C85" s="1" t="s">
        <v>121</v>
      </c>
      <c r="D85" s="1" t="s">
        <v>122</v>
      </c>
      <c r="E85" s="6" t="s">
        <v>565</v>
      </c>
      <c r="F85" s="5" t="str">
        <f>"176.67"</f>
        <v>176.67</v>
      </c>
      <c r="G85" s="5" t="str">
        <f>"176.67"</f>
        <v>176.67</v>
      </c>
      <c r="H85"/>
    </row>
    <row r="86" spans="1:8" ht="15.75" customHeight="1" x14ac:dyDescent="0.15">
      <c r="A86" s="1">
        <v>82</v>
      </c>
      <c r="B86" s="1">
        <v>5734</v>
      </c>
      <c r="C86" s="1" t="s">
        <v>123</v>
      </c>
      <c r="D86" s="1" t="s">
        <v>7</v>
      </c>
      <c r="E86" s="6" t="s">
        <v>565</v>
      </c>
      <c r="F86" s="5" t="str">
        <f>"177.78"</f>
        <v>177.78</v>
      </c>
      <c r="G86" s="5" t="str">
        <f>"177.78"</f>
        <v>177.78</v>
      </c>
      <c r="H86"/>
    </row>
    <row r="87" spans="1:8" ht="15.75" customHeight="1" x14ac:dyDescent="0.15">
      <c r="A87" s="1">
        <v>83</v>
      </c>
      <c r="B87" s="1">
        <v>10176</v>
      </c>
      <c r="C87" s="1" t="s">
        <v>124</v>
      </c>
      <c r="D87" s="1" t="s">
        <v>7</v>
      </c>
      <c r="E87" s="6" t="s">
        <v>565</v>
      </c>
      <c r="F87" s="5" t="str">
        <f>"178.69"</f>
        <v>178.69</v>
      </c>
      <c r="G87" s="5" t="str">
        <f>"178.69"</f>
        <v>178.69</v>
      </c>
      <c r="H87"/>
    </row>
    <row r="88" spans="1:8" ht="15.75" customHeight="1" x14ac:dyDescent="0.15">
      <c r="A88" s="1">
        <v>84</v>
      </c>
      <c r="B88" s="1">
        <v>3433</v>
      </c>
      <c r="C88" s="1" t="s">
        <v>125</v>
      </c>
      <c r="D88" s="1" t="s">
        <v>5</v>
      </c>
      <c r="E88" s="6" t="s">
        <v>565</v>
      </c>
      <c r="F88" s="5" t="str">
        <f>"179.41"</f>
        <v>179.41</v>
      </c>
      <c r="G88" s="5" t="str">
        <f>"203.53"</f>
        <v>203.53</v>
      </c>
      <c r="H88"/>
    </row>
    <row r="89" spans="1:8" ht="15.75" customHeight="1" x14ac:dyDescent="0.15">
      <c r="A89" s="1">
        <v>85</v>
      </c>
      <c r="B89" s="1">
        <v>7567</v>
      </c>
      <c r="C89" s="1" t="s">
        <v>126</v>
      </c>
      <c r="D89" s="1" t="s">
        <v>7</v>
      </c>
      <c r="E89" s="6" t="s">
        <v>565</v>
      </c>
      <c r="F89" s="5" t="str">
        <f>"180.95"</f>
        <v>180.95</v>
      </c>
      <c r="G89" s="5" t="str">
        <f>"196.00"</f>
        <v>196.00</v>
      </c>
      <c r="H89"/>
    </row>
    <row r="90" spans="1:8" ht="15.75" customHeight="1" x14ac:dyDescent="0.15">
      <c r="A90" s="1">
        <v>86</v>
      </c>
      <c r="B90" s="1">
        <v>1957</v>
      </c>
      <c r="C90" s="1" t="s">
        <v>127</v>
      </c>
      <c r="D90" s="1" t="s">
        <v>21</v>
      </c>
      <c r="E90" s="6" t="s">
        <v>565</v>
      </c>
      <c r="F90" s="5" t="str">
        <f>"181.96"</f>
        <v>181.96</v>
      </c>
      <c r="G90" s="5" t="str">
        <f>"181.96"</f>
        <v>181.96</v>
      </c>
      <c r="H90"/>
    </row>
    <row r="91" spans="1:8" ht="15.75" customHeight="1" x14ac:dyDescent="0.15">
      <c r="A91" s="1">
        <v>87</v>
      </c>
      <c r="B91" s="1">
        <v>6674</v>
      </c>
      <c r="C91" s="1" t="s">
        <v>128</v>
      </c>
      <c r="D91" s="1" t="s">
        <v>71</v>
      </c>
      <c r="E91" s="6" t="s">
        <v>565</v>
      </c>
      <c r="F91" s="5" t="str">
        <f>"182.71"</f>
        <v>182.71</v>
      </c>
      <c r="G91" s="5" t="str">
        <f>"223.92"</f>
        <v>223.92</v>
      </c>
      <c r="H91"/>
    </row>
    <row r="92" spans="1:8" ht="15.75" customHeight="1" x14ac:dyDescent="0.15">
      <c r="A92" s="1">
        <v>88</v>
      </c>
      <c r="B92" s="1">
        <v>10713</v>
      </c>
      <c r="C92" s="1" t="s">
        <v>129</v>
      </c>
      <c r="D92" s="1" t="s">
        <v>130</v>
      </c>
      <c r="E92" s="6" t="s">
        <v>565</v>
      </c>
      <c r="F92" s="5" t="str">
        <f>"185.74"</f>
        <v>185.74</v>
      </c>
      <c r="G92" s="5" t="str">
        <f>"185.74"</f>
        <v>185.74</v>
      </c>
      <c r="H92"/>
    </row>
    <row r="93" spans="1:8" ht="15.75" customHeight="1" x14ac:dyDescent="0.15">
      <c r="A93" s="1">
        <v>89</v>
      </c>
      <c r="B93" s="1">
        <v>3058</v>
      </c>
      <c r="C93" s="1" t="s">
        <v>131</v>
      </c>
      <c r="D93" s="1" t="s">
        <v>132</v>
      </c>
      <c r="E93" s="6" t="s">
        <v>565</v>
      </c>
      <c r="F93" s="5" t="str">
        <f>"186.49"</f>
        <v>186.49</v>
      </c>
      <c r="G93" s="5" t="str">
        <f>"186.49"</f>
        <v>186.49</v>
      </c>
      <c r="H93"/>
    </row>
    <row r="94" spans="1:8" ht="15.75" customHeight="1" x14ac:dyDescent="0.15">
      <c r="A94" s="1">
        <v>90</v>
      </c>
      <c r="B94" s="1">
        <v>10333</v>
      </c>
      <c r="C94" s="1" t="s">
        <v>133</v>
      </c>
      <c r="D94" s="1" t="s">
        <v>17</v>
      </c>
      <c r="E94" s="6" t="s">
        <v>565</v>
      </c>
      <c r="F94" s="5" t="str">
        <f>"190.79"</f>
        <v>190.79</v>
      </c>
      <c r="G94" s="5" t="str">
        <f>"190.79"</f>
        <v>190.79</v>
      </c>
      <c r="H94"/>
    </row>
    <row r="95" spans="1:8" ht="15.75" customHeight="1" x14ac:dyDescent="0.15">
      <c r="A95" s="1">
        <v>91</v>
      </c>
      <c r="B95" s="1">
        <v>4569</v>
      </c>
      <c r="C95" s="1" t="s">
        <v>134</v>
      </c>
      <c r="D95" s="1" t="s">
        <v>135</v>
      </c>
      <c r="E95" s="6" t="s">
        <v>565</v>
      </c>
      <c r="F95" s="5" t="str">
        <f>"191.06"</f>
        <v>191.06</v>
      </c>
      <c r="G95" s="5" t="str">
        <f>"191.06"</f>
        <v>191.06</v>
      </c>
      <c r="H95"/>
    </row>
    <row r="96" spans="1:8" ht="15.75" customHeight="1" x14ac:dyDescent="0.15">
      <c r="A96" s="1">
        <v>92</v>
      </c>
      <c r="B96" s="1">
        <v>2469</v>
      </c>
      <c r="C96" s="1" t="s">
        <v>136</v>
      </c>
      <c r="D96" s="1" t="s">
        <v>137</v>
      </c>
      <c r="E96" s="6" t="s">
        <v>565</v>
      </c>
      <c r="F96" s="5" t="str">
        <f>"194.38"</f>
        <v>194.38</v>
      </c>
      <c r="G96" s="5" t="str">
        <f>"194.38"</f>
        <v>194.38</v>
      </c>
      <c r="H96"/>
    </row>
    <row r="97" spans="1:8" ht="15.75" customHeight="1" x14ac:dyDescent="0.15">
      <c r="A97" s="1">
        <v>93</v>
      </c>
      <c r="B97" s="1">
        <v>1281</v>
      </c>
      <c r="C97" s="1" t="s">
        <v>138</v>
      </c>
      <c r="D97" s="1" t="s">
        <v>139</v>
      </c>
      <c r="E97" s="6" t="s">
        <v>565</v>
      </c>
      <c r="F97" s="5" t="str">
        <f>"195.26"</f>
        <v>195.26</v>
      </c>
      <c r="G97" s="5" t="str">
        <f>"195.26"</f>
        <v>195.26</v>
      </c>
      <c r="H97"/>
    </row>
    <row r="98" spans="1:8" ht="15.75" customHeight="1" x14ac:dyDescent="0.15">
      <c r="A98" s="1">
        <v>94</v>
      </c>
      <c r="B98" s="1">
        <v>2152</v>
      </c>
      <c r="C98" s="1" t="s">
        <v>140</v>
      </c>
      <c r="D98" s="1" t="s">
        <v>141</v>
      </c>
      <c r="E98" s="6" t="s">
        <v>565</v>
      </c>
      <c r="F98" s="5" t="str">
        <f>"195.41"</f>
        <v>195.41</v>
      </c>
      <c r="G98" s="5" t="str">
        <f>"195.41"</f>
        <v>195.41</v>
      </c>
      <c r="H98"/>
    </row>
    <row r="99" spans="1:8" ht="15.75" customHeight="1" x14ac:dyDescent="0.15">
      <c r="A99" s="1">
        <v>95</v>
      </c>
      <c r="B99" s="1">
        <v>5716</v>
      </c>
      <c r="C99" s="1" t="s">
        <v>142</v>
      </c>
      <c r="D99" s="1" t="s">
        <v>7</v>
      </c>
      <c r="E99" s="6" t="s">
        <v>565</v>
      </c>
      <c r="F99" s="5" t="str">
        <f>"195.89"</f>
        <v>195.89</v>
      </c>
      <c r="G99" s="5" t="str">
        <f>"206.68"</f>
        <v>206.68</v>
      </c>
      <c r="H99"/>
    </row>
    <row r="100" spans="1:8" ht="15.75" customHeight="1" x14ac:dyDescent="0.15">
      <c r="A100" s="1">
        <v>96</v>
      </c>
      <c r="B100" s="1">
        <v>3604</v>
      </c>
      <c r="C100" s="1" t="s">
        <v>143</v>
      </c>
      <c r="D100" s="1" t="s">
        <v>144</v>
      </c>
      <c r="E100" s="6" t="s">
        <v>565</v>
      </c>
      <c r="F100" s="5" t="str">
        <f>"196.33"</f>
        <v>196.33</v>
      </c>
      <c r="G100" s="5" t="str">
        <f>"213.94"</f>
        <v>213.94</v>
      </c>
      <c r="H100"/>
    </row>
    <row r="101" spans="1:8" ht="15.75" customHeight="1" x14ac:dyDescent="0.15">
      <c r="A101" s="1">
        <v>97</v>
      </c>
      <c r="B101" s="1">
        <v>6972</v>
      </c>
      <c r="C101" s="1" t="s">
        <v>145</v>
      </c>
      <c r="D101" s="1" t="s">
        <v>106</v>
      </c>
      <c r="E101" s="6" t="s">
        <v>565</v>
      </c>
      <c r="F101" s="5" t="str">
        <f>"198.61"</f>
        <v>198.61</v>
      </c>
      <c r="G101" s="5" t="str">
        <f>"198.61"</f>
        <v>198.61</v>
      </c>
      <c r="H101"/>
    </row>
    <row r="102" spans="1:8" ht="15.75" customHeight="1" x14ac:dyDescent="0.15">
      <c r="A102" s="1">
        <v>98</v>
      </c>
      <c r="B102" s="1">
        <v>2419</v>
      </c>
      <c r="C102" s="1" t="s">
        <v>146</v>
      </c>
      <c r="D102" s="1" t="s">
        <v>147</v>
      </c>
      <c r="E102" s="6" t="s">
        <v>565</v>
      </c>
      <c r="F102" s="5" t="str">
        <f>"201.58"</f>
        <v>201.58</v>
      </c>
      <c r="G102" s="5" t="str">
        <f>"256.97"</f>
        <v>256.97</v>
      </c>
      <c r="H102"/>
    </row>
    <row r="103" spans="1:8" ht="15.75" customHeight="1" x14ac:dyDescent="0.15">
      <c r="A103" s="1">
        <v>99</v>
      </c>
      <c r="B103" s="1">
        <v>9953</v>
      </c>
      <c r="C103" s="1" t="s">
        <v>148</v>
      </c>
      <c r="D103" s="1" t="s">
        <v>58</v>
      </c>
      <c r="E103" s="6" t="s">
        <v>565</v>
      </c>
      <c r="F103" s="5" t="str">
        <f>"201.79"</f>
        <v>201.79</v>
      </c>
      <c r="G103" s="5" t="str">
        <f>"201.79"</f>
        <v>201.79</v>
      </c>
      <c r="H103"/>
    </row>
    <row r="104" spans="1:8" ht="15.75" customHeight="1" x14ac:dyDescent="0.15">
      <c r="A104" s="1">
        <v>100</v>
      </c>
      <c r="B104" s="1">
        <v>10667</v>
      </c>
      <c r="C104" s="1" t="s">
        <v>149</v>
      </c>
      <c r="D104" s="1" t="s">
        <v>21</v>
      </c>
      <c r="E104" s="6" t="s">
        <v>565</v>
      </c>
      <c r="F104" s="5" t="str">
        <f>"202.41"</f>
        <v>202.41</v>
      </c>
      <c r="G104" s="5" t="str">
        <f>"253.33"</f>
        <v>253.33</v>
      </c>
      <c r="H104"/>
    </row>
    <row r="105" spans="1:8" ht="15.75" customHeight="1" x14ac:dyDescent="0.15">
      <c r="A105" s="1">
        <v>101</v>
      </c>
      <c r="B105" s="1">
        <v>8379</v>
      </c>
      <c r="C105" s="1" t="s">
        <v>150</v>
      </c>
      <c r="D105" s="1" t="s">
        <v>151</v>
      </c>
      <c r="E105" s="6" t="s">
        <v>565</v>
      </c>
      <c r="F105" s="5" t="str">
        <f>"204.01"</f>
        <v>204.01</v>
      </c>
      <c r="G105" s="5" t="str">
        <f>"204.01"</f>
        <v>204.01</v>
      </c>
      <c r="H105"/>
    </row>
    <row r="106" spans="1:8" ht="15.75" customHeight="1" x14ac:dyDescent="0.15">
      <c r="A106" s="1">
        <v>102</v>
      </c>
      <c r="B106" s="1">
        <v>3679</v>
      </c>
      <c r="C106" s="1" t="s">
        <v>152</v>
      </c>
      <c r="D106" s="1" t="s">
        <v>153</v>
      </c>
      <c r="E106" s="6" t="s">
        <v>565</v>
      </c>
      <c r="F106" s="5" t="str">
        <f>"205.97"</f>
        <v>205.97</v>
      </c>
      <c r="G106" s="5" t="str">
        <f>"205.97"</f>
        <v>205.97</v>
      </c>
      <c r="H106"/>
    </row>
    <row r="107" spans="1:8" ht="15.75" customHeight="1" x14ac:dyDescent="0.15">
      <c r="A107" s="1">
        <v>103</v>
      </c>
      <c r="B107" s="1">
        <v>11155</v>
      </c>
      <c r="C107" s="1" t="s">
        <v>154</v>
      </c>
      <c r="D107" s="1" t="s">
        <v>58</v>
      </c>
      <c r="E107" s="6" t="s">
        <v>565</v>
      </c>
      <c r="F107" s="5" t="str">
        <f>"206.28"</f>
        <v>206.28</v>
      </c>
      <c r="G107" s="5"/>
      <c r="H107"/>
    </row>
    <row r="108" spans="1:8" ht="15.75" customHeight="1" x14ac:dyDescent="0.15">
      <c r="A108" s="1">
        <v>104</v>
      </c>
      <c r="B108" s="1">
        <v>7703</v>
      </c>
      <c r="C108" s="1" t="s">
        <v>155</v>
      </c>
      <c r="D108" s="1" t="s">
        <v>83</v>
      </c>
      <c r="E108" s="6" t="s">
        <v>565</v>
      </c>
      <c r="F108" s="5" t="str">
        <f>"208.41"</f>
        <v>208.41</v>
      </c>
      <c r="G108" s="5" t="str">
        <f>"208.41"</f>
        <v>208.41</v>
      </c>
      <c r="H108"/>
    </row>
    <row r="109" spans="1:8" ht="15.75" customHeight="1" x14ac:dyDescent="0.15">
      <c r="A109" s="1">
        <v>105</v>
      </c>
      <c r="B109" s="1">
        <v>5462</v>
      </c>
      <c r="C109" s="1" t="s">
        <v>156</v>
      </c>
      <c r="D109" s="1" t="s">
        <v>106</v>
      </c>
      <c r="E109" s="6" t="s">
        <v>565</v>
      </c>
      <c r="F109" s="5" t="str">
        <f>"211.76"</f>
        <v>211.76</v>
      </c>
      <c r="G109" s="5" t="str">
        <f>"217.28"</f>
        <v>217.28</v>
      </c>
      <c r="H109"/>
    </row>
    <row r="110" spans="1:8" ht="15.75" customHeight="1" x14ac:dyDescent="0.15">
      <c r="A110" s="1">
        <v>106</v>
      </c>
      <c r="B110" s="1">
        <v>8275</v>
      </c>
      <c r="C110" s="1" t="s">
        <v>157</v>
      </c>
      <c r="D110" s="1" t="s">
        <v>158</v>
      </c>
      <c r="E110" s="6" t="s">
        <v>565</v>
      </c>
      <c r="F110" s="5" t="str">
        <f>"215.51"</f>
        <v>215.51</v>
      </c>
      <c r="G110" s="5" t="str">
        <f>"215.51"</f>
        <v>215.51</v>
      </c>
      <c r="H110"/>
    </row>
    <row r="111" spans="1:8" ht="15.75" customHeight="1" x14ac:dyDescent="0.15">
      <c r="A111" s="1">
        <v>107</v>
      </c>
      <c r="B111" s="1">
        <v>2023</v>
      </c>
      <c r="C111" s="1" t="s">
        <v>159</v>
      </c>
      <c r="D111" s="1" t="s">
        <v>135</v>
      </c>
      <c r="E111" s="6" t="s">
        <v>565</v>
      </c>
      <c r="F111" s="5" t="str">
        <f>"215.86"</f>
        <v>215.86</v>
      </c>
      <c r="G111" s="5" t="str">
        <f>"229.69"</f>
        <v>229.69</v>
      </c>
      <c r="H111"/>
    </row>
    <row r="112" spans="1:8" ht="15.75" customHeight="1" x14ac:dyDescent="0.15">
      <c r="A112" s="1">
        <v>108</v>
      </c>
      <c r="B112" s="1">
        <v>3209</v>
      </c>
      <c r="C112" s="1" t="s">
        <v>160</v>
      </c>
      <c r="D112" s="1" t="s">
        <v>71</v>
      </c>
      <c r="E112" s="6" t="s">
        <v>565</v>
      </c>
      <c r="F112" s="5" t="str">
        <f>"215.96"</f>
        <v>215.96</v>
      </c>
      <c r="G112" s="5" t="str">
        <f>"215.96"</f>
        <v>215.96</v>
      </c>
      <c r="H112"/>
    </row>
    <row r="113" spans="1:8" ht="15.75" customHeight="1" x14ac:dyDescent="0.15">
      <c r="A113" s="1">
        <v>109</v>
      </c>
      <c r="B113" s="1">
        <v>6698</v>
      </c>
      <c r="C113" s="1" t="s">
        <v>161</v>
      </c>
      <c r="D113" s="1" t="s">
        <v>7</v>
      </c>
      <c r="E113" s="6" t="s">
        <v>565</v>
      </c>
      <c r="F113" s="5" t="str">
        <f>"217.93"</f>
        <v>217.93</v>
      </c>
      <c r="G113" s="5"/>
      <c r="H113"/>
    </row>
    <row r="114" spans="1:8" ht="15.75" customHeight="1" x14ac:dyDescent="0.15">
      <c r="A114" s="1">
        <v>110</v>
      </c>
      <c r="B114" s="1">
        <v>9955</v>
      </c>
      <c r="C114" s="1" t="s">
        <v>162</v>
      </c>
      <c r="D114" s="1" t="s">
        <v>163</v>
      </c>
      <c r="E114" s="6" t="s">
        <v>565</v>
      </c>
      <c r="F114" s="5" t="str">
        <f>"218.00"</f>
        <v>218.00</v>
      </c>
      <c r="G114" s="5" t="str">
        <f>"218.00"</f>
        <v>218.00</v>
      </c>
      <c r="H114"/>
    </row>
    <row r="115" spans="1:8" ht="15.75" customHeight="1" x14ac:dyDescent="0.15">
      <c r="A115" s="1">
        <v>111</v>
      </c>
      <c r="B115" s="1">
        <v>10287</v>
      </c>
      <c r="C115" s="1" t="s">
        <v>164</v>
      </c>
      <c r="D115" s="1" t="s">
        <v>58</v>
      </c>
      <c r="E115" s="6" t="s">
        <v>565</v>
      </c>
      <c r="F115" s="5" t="str">
        <f>"218.29"</f>
        <v>218.29</v>
      </c>
      <c r="G115" s="5" t="str">
        <f>"218.29"</f>
        <v>218.29</v>
      </c>
      <c r="H115"/>
    </row>
    <row r="116" spans="1:8" ht="15.75" customHeight="1" x14ac:dyDescent="0.15">
      <c r="A116" s="1">
        <v>112</v>
      </c>
      <c r="B116" s="1">
        <v>7791</v>
      </c>
      <c r="C116" s="1" t="s">
        <v>165</v>
      </c>
      <c r="D116" s="1" t="s">
        <v>17</v>
      </c>
      <c r="E116" s="6" t="s">
        <v>565</v>
      </c>
      <c r="F116" s="5" t="str">
        <f>"218.46"</f>
        <v>218.46</v>
      </c>
      <c r="G116" s="5" t="str">
        <f>"218.46"</f>
        <v>218.46</v>
      </c>
      <c r="H116"/>
    </row>
    <row r="117" spans="1:8" ht="15.75" customHeight="1" x14ac:dyDescent="0.15">
      <c r="A117" s="1">
        <v>113</v>
      </c>
      <c r="B117" s="1">
        <v>4381</v>
      </c>
      <c r="C117" s="1" t="s">
        <v>166</v>
      </c>
      <c r="D117" s="1" t="s">
        <v>167</v>
      </c>
      <c r="E117" s="6" t="s">
        <v>565</v>
      </c>
      <c r="F117" s="5" t="str">
        <f>"218.82"</f>
        <v>218.82</v>
      </c>
      <c r="G117" s="5" t="str">
        <f>"218.82"</f>
        <v>218.82</v>
      </c>
      <c r="H117"/>
    </row>
    <row r="118" spans="1:8" ht="15.75" customHeight="1" x14ac:dyDescent="0.15">
      <c r="A118" s="1">
        <v>114</v>
      </c>
      <c r="B118" s="1">
        <v>2336</v>
      </c>
      <c r="C118" s="1" t="s">
        <v>168</v>
      </c>
      <c r="D118" s="1" t="s">
        <v>169</v>
      </c>
      <c r="E118" s="6" t="s">
        <v>565</v>
      </c>
      <c r="F118" s="5" t="str">
        <f>"219.70"</f>
        <v>219.70</v>
      </c>
      <c r="G118" s="5" t="str">
        <f>"219.70"</f>
        <v>219.70</v>
      </c>
      <c r="H118"/>
    </row>
    <row r="119" spans="1:8" ht="15.75" customHeight="1" x14ac:dyDescent="0.15">
      <c r="A119" s="1">
        <v>115</v>
      </c>
      <c r="B119" s="1">
        <v>3668</v>
      </c>
      <c r="C119" s="1" t="s">
        <v>170</v>
      </c>
      <c r="D119" s="1" t="s">
        <v>171</v>
      </c>
      <c r="E119" s="6" t="s">
        <v>565</v>
      </c>
      <c r="F119" s="5" t="str">
        <f>"219.82"</f>
        <v>219.82</v>
      </c>
      <c r="G119" s="5" t="str">
        <f>"219.82"</f>
        <v>219.82</v>
      </c>
      <c r="H119"/>
    </row>
    <row r="120" spans="1:8" ht="15.75" customHeight="1" x14ac:dyDescent="0.15">
      <c r="A120" s="1">
        <v>116</v>
      </c>
      <c r="B120" s="1">
        <v>2518</v>
      </c>
      <c r="C120" s="1" t="s">
        <v>172</v>
      </c>
      <c r="D120" s="1" t="s">
        <v>76</v>
      </c>
      <c r="E120" s="6" t="s">
        <v>565</v>
      </c>
      <c r="F120" s="5" t="str">
        <f>"219.92"</f>
        <v>219.92</v>
      </c>
      <c r="G120" s="5" t="str">
        <f>"219.92"</f>
        <v>219.92</v>
      </c>
      <c r="H120"/>
    </row>
    <row r="121" spans="1:8" ht="15.75" customHeight="1" x14ac:dyDescent="0.15">
      <c r="A121" s="1">
        <v>117</v>
      </c>
      <c r="B121" s="1">
        <v>10970</v>
      </c>
      <c r="C121" s="1" t="s">
        <v>173</v>
      </c>
      <c r="D121" s="1" t="s">
        <v>21</v>
      </c>
      <c r="E121" s="6" t="s">
        <v>565</v>
      </c>
      <c r="F121" s="5" t="str">
        <f>"221.65"</f>
        <v>221.65</v>
      </c>
      <c r="G121" s="5" t="str">
        <f>"221.65"</f>
        <v>221.65</v>
      </c>
      <c r="H121"/>
    </row>
    <row r="122" spans="1:8" ht="15.75" customHeight="1" x14ac:dyDescent="0.15">
      <c r="A122" s="1">
        <v>118</v>
      </c>
      <c r="B122" s="1">
        <v>5768</v>
      </c>
      <c r="C122" s="1" t="s">
        <v>174</v>
      </c>
      <c r="D122" s="1" t="s">
        <v>58</v>
      </c>
      <c r="E122" s="6" t="s">
        <v>565</v>
      </c>
      <c r="F122" s="5" t="str">
        <f>"222.82"</f>
        <v>222.82</v>
      </c>
      <c r="G122" s="5" t="str">
        <f>"245.21"</f>
        <v>245.21</v>
      </c>
      <c r="H122"/>
    </row>
    <row r="123" spans="1:8" ht="15.75" customHeight="1" x14ac:dyDescent="0.15">
      <c r="A123" s="1">
        <v>119</v>
      </c>
      <c r="B123" s="1">
        <v>11037</v>
      </c>
      <c r="C123" s="1" t="s">
        <v>175</v>
      </c>
      <c r="D123" s="1" t="s">
        <v>58</v>
      </c>
      <c r="E123" s="6" t="s">
        <v>565</v>
      </c>
      <c r="F123" s="5" t="str">
        <f>"223.42"</f>
        <v>223.42</v>
      </c>
      <c r="G123" s="5" t="str">
        <f>"223.42"</f>
        <v>223.42</v>
      </c>
      <c r="H123"/>
    </row>
    <row r="124" spans="1:8" ht="15.75" customHeight="1" x14ac:dyDescent="0.15">
      <c r="A124" s="1">
        <v>120</v>
      </c>
      <c r="B124" s="1">
        <v>7631</v>
      </c>
      <c r="C124" s="1" t="s">
        <v>176</v>
      </c>
      <c r="D124" s="1" t="s">
        <v>7</v>
      </c>
      <c r="E124" s="6" t="s">
        <v>565</v>
      </c>
      <c r="F124" s="5" t="str">
        <f>"227.79"</f>
        <v>227.79</v>
      </c>
      <c r="G124" s="5" t="str">
        <f>"302.93"</f>
        <v>302.93</v>
      </c>
      <c r="H124"/>
    </row>
    <row r="125" spans="1:8" ht="15.75" customHeight="1" x14ac:dyDescent="0.15">
      <c r="A125" s="1">
        <v>121</v>
      </c>
      <c r="B125" s="1">
        <v>3988</v>
      </c>
      <c r="C125" s="1" t="s">
        <v>177</v>
      </c>
      <c r="D125" s="1" t="s">
        <v>36</v>
      </c>
      <c r="E125" s="6" t="s">
        <v>565</v>
      </c>
      <c r="F125" s="5" t="str">
        <f>"228.80"</f>
        <v>228.80</v>
      </c>
      <c r="G125" s="5" t="str">
        <f>"228.80"</f>
        <v>228.80</v>
      </c>
      <c r="H125"/>
    </row>
    <row r="126" spans="1:8" ht="15.75" customHeight="1" x14ac:dyDescent="0.15">
      <c r="A126" s="1">
        <v>122</v>
      </c>
      <c r="B126" s="1">
        <v>10863</v>
      </c>
      <c r="C126" s="1" t="s">
        <v>178</v>
      </c>
      <c r="D126" s="1" t="s">
        <v>7</v>
      </c>
      <c r="E126" s="6" t="s">
        <v>565</v>
      </c>
      <c r="F126" s="5" t="str">
        <f>"229.64"</f>
        <v>229.64</v>
      </c>
      <c r="G126" s="5" t="str">
        <f>"292.83"</f>
        <v>292.83</v>
      </c>
      <c r="H126"/>
    </row>
    <row r="127" spans="1:8" ht="15.75" customHeight="1" x14ac:dyDescent="0.15">
      <c r="A127" s="1">
        <v>123</v>
      </c>
      <c r="B127" s="1">
        <v>5479</v>
      </c>
      <c r="C127" s="1" t="s">
        <v>179</v>
      </c>
      <c r="D127" s="1" t="s">
        <v>21</v>
      </c>
      <c r="E127" s="6" t="s">
        <v>565</v>
      </c>
      <c r="F127" s="5" t="str">
        <f>"229.70"</f>
        <v>229.70</v>
      </c>
      <c r="G127" s="5" t="str">
        <f>"229.70"</f>
        <v>229.70</v>
      </c>
      <c r="H127"/>
    </row>
    <row r="128" spans="1:8" ht="15.75" customHeight="1" x14ac:dyDescent="0.15">
      <c r="A128" s="1">
        <v>124</v>
      </c>
      <c r="B128" s="1">
        <v>3728</v>
      </c>
      <c r="C128" s="1" t="s">
        <v>180</v>
      </c>
      <c r="D128" s="1" t="s">
        <v>151</v>
      </c>
      <c r="E128" s="6" t="s">
        <v>565</v>
      </c>
      <c r="F128" s="5" t="str">
        <f>"229.90"</f>
        <v>229.90</v>
      </c>
      <c r="G128" s="5" t="str">
        <f>"252.28"</f>
        <v>252.28</v>
      </c>
      <c r="H128"/>
    </row>
    <row r="129" spans="1:8" ht="15.75" customHeight="1" x14ac:dyDescent="0.15">
      <c r="A129" s="1">
        <v>125</v>
      </c>
      <c r="B129" s="1">
        <v>10263</v>
      </c>
      <c r="C129" s="1" t="s">
        <v>181</v>
      </c>
      <c r="D129" s="1" t="s">
        <v>21</v>
      </c>
      <c r="E129" s="6" t="s">
        <v>565</v>
      </c>
      <c r="F129" s="5" t="str">
        <f>"230.01"</f>
        <v>230.01</v>
      </c>
      <c r="G129" s="5" t="str">
        <f>"243.15"</f>
        <v>243.15</v>
      </c>
      <c r="H129"/>
    </row>
    <row r="130" spans="1:8" ht="15.75" customHeight="1" x14ac:dyDescent="0.15">
      <c r="A130" s="1">
        <v>126</v>
      </c>
      <c r="B130" s="1">
        <v>7579</v>
      </c>
      <c r="C130" s="1" t="s">
        <v>182</v>
      </c>
      <c r="D130" s="1" t="s">
        <v>183</v>
      </c>
      <c r="E130" s="6" t="s">
        <v>565</v>
      </c>
      <c r="F130" s="5" t="str">
        <f>"230.85"</f>
        <v>230.85</v>
      </c>
      <c r="G130" s="5" t="str">
        <f>"230.85"</f>
        <v>230.85</v>
      </c>
      <c r="H130"/>
    </row>
    <row r="131" spans="1:8" ht="15.75" customHeight="1" x14ac:dyDescent="0.15">
      <c r="A131" s="1">
        <v>127</v>
      </c>
      <c r="B131" s="1">
        <v>8337</v>
      </c>
      <c r="C131" s="1" t="s">
        <v>184</v>
      </c>
      <c r="D131" s="1" t="s">
        <v>17</v>
      </c>
      <c r="E131" s="6" t="s">
        <v>565</v>
      </c>
      <c r="F131" s="5" t="str">
        <f>"232.38"</f>
        <v>232.38</v>
      </c>
      <c r="G131" s="5" t="str">
        <f>"232.38"</f>
        <v>232.38</v>
      </c>
      <c r="H131"/>
    </row>
    <row r="132" spans="1:8" ht="15.75" customHeight="1" x14ac:dyDescent="0.15">
      <c r="A132" s="1">
        <v>128</v>
      </c>
      <c r="B132" s="1">
        <v>8619</v>
      </c>
      <c r="C132" s="1" t="s">
        <v>185</v>
      </c>
      <c r="D132" s="1" t="s">
        <v>7</v>
      </c>
      <c r="E132" s="6" t="s">
        <v>565</v>
      </c>
      <c r="F132" s="5" t="str">
        <f>"233.00"</f>
        <v>233.00</v>
      </c>
      <c r="G132" s="5" t="str">
        <f>"233.00"</f>
        <v>233.00</v>
      </c>
      <c r="H132"/>
    </row>
    <row r="133" spans="1:8" ht="15.75" customHeight="1" x14ac:dyDescent="0.15">
      <c r="A133" s="1">
        <v>129</v>
      </c>
      <c r="B133" s="1">
        <v>7785</v>
      </c>
      <c r="C133" s="1" t="s">
        <v>186</v>
      </c>
      <c r="D133" s="1" t="s">
        <v>17</v>
      </c>
      <c r="E133" s="6" t="s">
        <v>565</v>
      </c>
      <c r="F133" s="5" t="str">
        <f>"233.49"</f>
        <v>233.49</v>
      </c>
      <c r="G133" s="5" t="str">
        <f>"233.49"</f>
        <v>233.49</v>
      </c>
      <c r="H133"/>
    </row>
    <row r="134" spans="1:8" ht="15.75" customHeight="1" x14ac:dyDescent="0.15">
      <c r="A134" s="1">
        <v>130</v>
      </c>
      <c r="B134" s="1">
        <v>11107</v>
      </c>
      <c r="C134" s="1" t="s">
        <v>187</v>
      </c>
      <c r="D134" s="1" t="s">
        <v>7</v>
      </c>
      <c r="E134" s="6" t="s">
        <v>565</v>
      </c>
      <c r="F134" s="5" t="str">
        <f>"235.26"</f>
        <v>235.26</v>
      </c>
      <c r="G134" s="5"/>
      <c r="H134"/>
    </row>
    <row r="135" spans="1:8" ht="15.75" customHeight="1" x14ac:dyDescent="0.15">
      <c r="A135" s="1">
        <v>131</v>
      </c>
      <c r="B135" s="1">
        <v>3094</v>
      </c>
      <c r="C135" s="1" t="s">
        <v>188</v>
      </c>
      <c r="D135" s="1" t="s">
        <v>189</v>
      </c>
      <c r="E135" s="6" t="s">
        <v>565</v>
      </c>
      <c r="F135" s="5" t="str">
        <f>"235.42"</f>
        <v>235.42</v>
      </c>
      <c r="G135" s="5" t="str">
        <f>"235.42"</f>
        <v>235.42</v>
      </c>
      <c r="H135"/>
    </row>
    <row r="136" spans="1:8" ht="15.75" customHeight="1" x14ac:dyDescent="0.15">
      <c r="A136" s="1">
        <v>132</v>
      </c>
      <c r="B136" s="1">
        <v>10602</v>
      </c>
      <c r="C136" s="1" t="s">
        <v>190</v>
      </c>
      <c r="D136" s="1" t="s">
        <v>7</v>
      </c>
      <c r="E136" s="6" t="s">
        <v>565</v>
      </c>
      <c r="F136" s="5" t="str">
        <f>"236.57"</f>
        <v>236.57</v>
      </c>
      <c r="G136" s="5" t="str">
        <f>"239.36"</f>
        <v>239.36</v>
      </c>
      <c r="H136"/>
    </row>
    <row r="137" spans="1:8" ht="15.75" customHeight="1" x14ac:dyDescent="0.15">
      <c r="A137" s="1">
        <v>133</v>
      </c>
      <c r="B137" s="1">
        <v>10877</v>
      </c>
      <c r="C137" s="1" t="s">
        <v>191</v>
      </c>
      <c r="D137" s="1" t="s">
        <v>7</v>
      </c>
      <c r="E137" s="6" t="s">
        <v>565</v>
      </c>
      <c r="F137" s="5" t="str">
        <f>"237.66"</f>
        <v>237.66</v>
      </c>
      <c r="G137" s="5" t="str">
        <f>"434.42"</f>
        <v>434.42</v>
      </c>
      <c r="H137"/>
    </row>
    <row r="138" spans="1:8" ht="15.75" customHeight="1" x14ac:dyDescent="0.15">
      <c r="A138" s="1">
        <v>134</v>
      </c>
      <c r="B138" s="1">
        <v>5751</v>
      </c>
      <c r="C138" s="1" t="s">
        <v>192</v>
      </c>
      <c r="D138" s="1" t="s">
        <v>17</v>
      </c>
      <c r="E138" s="6" t="s">
        <v>565</v>
      </c>
      <c r="F138" s="5" t="str">
        <f>"239.17"</f>
        <v>239.17</v>
      </c>
      <c r="G138" s="5" t="str">
        <f>"239.17"</f>
        <v>239.17</v>
      </c>
      <c r="H138"/>
    </row>
    <row r="139" spans="1:8" ht="15.75" customHeight="1" x14ac:dyDescent="0.15">
      <c r="A139" s="1">
        <v>135</v>
      </c>
      <c r="B139" s="1">
        <v>4047</v>
      </c>
      <c r="C139" s="1" t="s">
        <v>193</v>
      </c>
      <c r="D139" s="1" t="s">
        <v>194</v>
      </c>
      <c r="E139" s="6" t="s">
        <v>565</v>
      </c>
      <c r="F139" s="5" t="str">
        <f>"239.98"</f>
        <v>239.98</v>
      </c>
      <c r="G139" s="5" t="str">
        <f>"270.17"</f>
        <v>270.17</v>
      </c>
      <c r="H139"/>
    </row>
    <row r="140" spans="1:8" ht="15.75" customHeight="1" x14ac:dyDescent="0.15">
      <c r="A140" s="1">
        <v>136</v>
      </c>
      <c r="B140" s="1">
        <v>7601</v>
      </c>
      <c r="C140" s="1" t="s">
        <v>195</v>
      </c>
      <c r="D140" s="1" t="s">
        <v>196</v>
      </c>
      <c r="E140" s="6" t="s">
        <v>565</v>
      </c>
      <c r="F140" s="5" t="str">
        <f>"240.30"</f>
        <v>240.30</v>
      </c>
      <c r="G140" s="5" t="str">
        <f>"240.30"</f>
        <v>240.30</v>
      </c>
      <c r="H140"/>
    </row>
    <row r="141" spans="1:8" ht="15.75" customHeight="1" x14ac:dyDescent="0.15">
      <c r="A141" s="1">
        <v>137</v>
      </c>
      <c r="B141" s="1">
        <v>5489</v>
      </c>
      <c r="C141" s="1" t="s">
        <v>197</v>
      </c>
      <c r="D141" s="1" t="s">
        <v>7</v>
      </c>
      <c r="E141" s="6" t="s">
        <v>565</v>
      </c>
      <c r="F141" s="5" t="str">
        <f>"240.94"</f>
        <v>240.94</v>
      </c>
      <c r="G141" s="5" t="str">
        <f>"240.94"</f>
        <v>240.94</v>
      </c>
      <c r="H141"/>
    </row>
    <row r="142" spans="1:8" ht="15.75" customHeight="1" x14ac:dyDescent="0.15">
      <c r="A142" s="1">
        <v>138</v>
      </c>
      <c r="B142" s="1">
        <v>2398</v>
      </c>
      <c r="C142" s="1" t="s">
        <v>198</v>
      </c>
      <c r="D142" s="1" t="s">
        <v>7</v>
      </c>
      <c r="E142" s="6" t="s">
        <v>565</v>
      </c>
      <c r="F142" s="5" t="str">
        <f>"241.54"</f>
        <v>241.54</v>
      </c>
      <c r="G142" s="5" t="str">
        <f>"241.54"</f>
        <v>241.54</v>
      </c>
      <c r="H142"/>
    </row>
    <row r="143" spans="1:8" ht="15.75" customHeight="1" x14ac:dyDescent="0.15">
      <c r="A143" s="1">
        <v>139</v>
      </c>
      <c r="B143" s="1">
        <v>10581</v>
      </c>
      <c r="C143" s="1" t="s">
        <v>199</v>
      </c>
      <c r="D143" s="1" t="s">
        <v>7</v>
      </c>
      <c r="E143" s="6" t="s">
        <v>565</v>
      </c>
      <c r="F143" s="5" t="str">
        <f>"241.88"</f>
        <v>241.88</v>
      </c>
      <c r="G143" s="5" t="str">
        <f>"241.88"</f>
        <v>241.88</v>
      </c>
      <c r="H143"/>
    </row>
    <row r="144" spans="1:8" ht="15.75" customHeight="1" x14ac:dyDescent="0.15">
      <c r="A144" s="1">
        <v>140</v>
      </c>
      <c r="B144" s="1">
        <v>3870</v>
      </c>
      <c r="C144" s="1" t="s">
        <v>200</v>
      </c>
      <c r="D144" s="1" t="s">
        <v>76</v>
      </c>
      <c r="E144" s="6" t="s">
        <v>565</v>
      </c>
      <c r="F144" s="5" t="str">
        <f>"244.77"</f>
        <v>244.77</v>
      </c>
      <c r="G144" s="5" t="str">
        <f>"262.82"</f>
        <v>262.82</v>
      </c>
      <c r="H144"/>
    </row>
    <row r="145" spans="1:8" ht="15.75" customHeight="1" x14ac:dyDescent="0.15">
      <c r="A145" s="1">
        <v>141</v>
      </c>
      <c r="B145" s="1">
        <v>10605</v>
      </c>
      <c r="C145" s="1" t="s">
        <v>201</v>
      </c>
      <c r="D145" s="1" t="s">
        <v>7</v>
      </c>
      <c r="E145" s="6" t="s">
        <v>565</v>
      </c>
      <c r="F145" s="5" t="str">
        <f>"244.99"</f>
        <v>244.99</v>
      </c>
      <c r="G145" s="5" t="str">
        <f>"244.99"</f>
        <v>244.99</v>
      </c>
      <c r="H145"/>
    </row>
    <row r="146" spans="1:8" ht="15.75" customHeight="1" x14ac:dyDescent="0.15">
      <c r="A146" s="1">
        <v>142</v>
      </c>
      <c r="B146" s="1">
        <v>2241</v>
      </c>
      <c r="C146" s="1" t="s">
        <v>202</v>
      </c>
      <c r="D146" s="1" t="s">
        <v>7</v>
      </c>
      <c r="E146" s="6" t="s">
        <v>565</v>
      </c>
      <c r="F146" s="5" t="str">
        <f>"247.35"</f>
        <v>247.35</v>
      </c>
      <c r="G146" s="5" t="str">
        <f>"247.35"</f>
        <v>247.35</v>
      </c>
      <c r="H146"/>
    </row>
    <row r="147" spans="1:8" ht="15.75" customHeight="1" x14ac:dyDescent="0.15">
      <c r="A147" s="1">
        <v>143</v>
      </c>
      <c r="B147" s="1">
        <v>1164</v>
      </c>
      <c r="C147" s="1" t="s">
        <v>203</v>
      </c>
      <c r="D147" s="1" t="s">
        <v>204</v>
      </c>
      <c r="E147" s="6" t="s">
        <v>565</v>
      </c>
      <c r="F147" s="5" t="str">
        <f>"249.02"</f>
        <v>249.02</v>
      </c>
      <c r="G147" s="5" t="str">
        <f>"255.98"</f>
        <v>255.98</v>
      </c>
      <c r="H147"/>
    </row>
    <row r="148" spans="1:8" ht="15.75" customHeight="1" x14ac:dyDescent="0.15">
      <c r="A148" s="1">
        <v>144</v>
      </c>
      <c r="B148" s="1">
        <v>2223</v>
      </c>
      <c r="C148" s="1" t="s">
        <v>205</v>
      </c>
      <c r="D148" s="1" t="s">
        <v>17</v>
      </c>
      <c r="E148" s="6" t="s">
        <v>565</v>
      </c>
      <c r="F148" s="5" t="str">
        <f>"249.93"</f>
        <v>249.93</v>
      </c>
      <c r="G148" s="5" t="str">
        <f>"266.05"</f>
        <v>266.05</v>
      </c>
      <c r="H148"/>
    </row>
    <row r="149" spans="1:8" ht="15.75" customHeight="1" x14ac:dyDescent="0.15">
      <c r="A149" s="1">
        <v>145</v>
      </c>
      <c r="B149" s="1">
        <v>2643</v>
      </c>
      <c r="C149" s="1" t="s">
        <v>206</v>
      </c>
      <c r="D149" s="1" t="s">
        <v>207</v>
      </c>
      <c r="E149" s="6" t="s">
        <v>565</v>
      </c>
      <c r="F149" s="5" t="str">
        <f>"250.15"</f>
        <v>250.15</v>
      </c>
      <c r="G149" s="5" t="str">
        <f>"250.15"</f>
        <v>250.15</v>
      </c>
      <c r="H149"/>
    </row>
    <row r="150" spans="1:8" ht="15.75" customHeight="1" x14ac:dyDescent="0.15">
      <c r="A150" s="1">
        <v>146</v>
      </c>
      <c r="B150" s="1">
        <v>8620</v>
      </c>
      <c r="C150" s="1" t="s">
        <v>208</v>
      </c>
      <c r="D150" s="1" t="s">
        <v>7</v>
      </c>
      <c r="E150" s="6" t="s">
        <v>565</v>
      </c>
      <c r="F150" s="5" t="str">
        <f>"250.47"</f>
        <v>250.47</v>
      </c>
      <c r="G150" s="5" t="str">
        <f>"250.47"</f>
        <v>250.47</v>
      </c>
      <c r="H150"/>
    </row>
    <row r="151" spans="1:8" ht="15.75" customHeight="1" x14ac:dyDescent="0.15">
      <c r="A151" s="1">
        <v>147</v>
      </c>
      <c r="B151" s="1">
        <v>10324</v>
      </c>
      <c r="C151" s="1" t="s">
        <v>209</v>
      </c>
      <c r="D151" s="1" t="s">
        <v>210</v>
      </c>
      <c r="E151" s="6" t="s">
        <v>565</v>
      </c>
      <c r="F151" s="5" t="str">
        <f>"251.11"</f>
        <v>251.11</v>
      </c>
      <c r="G151" s="5" t="str">
        <f>"251.11"</f>
        <v>251.11</v>
      </c>
      <c r="H151"/>
    </row>
    <row r="152" spans="1:8" ht="15.75" customHeight="1" x14ac:dyDescent="0.15">
      <c r="A152" s="1">
        <v>148</v>
      </c>
      <c r="B152" s="1">
        <v>2233</v>
      </c>
      <c r="C152" s="1" t="s">
        <v>211</v>
      </c>
      <c r="D152" s="1" t="s">
        <v>147</v>
      </c>
      <c r="E152" s="6" t="s">
        <v>565</v>
      </c>
      <c r="F152" s="5" t="str">
        <f>"252.17"</f>
        <v>252.17</v>
      </c>
      <c r="G152" s="5" t="str">
        <f>"252.17"</f>
        <v>252.17</v>
      </c>
      <c r="H152"/>
    </row>
    <row r="153" spans="1:8" ht="15.75" customHeight="1" x14ac:dyDescent="0.15">
      <c r="A153" s="1">
        <v>149</v>
      </c>
      <c r="B153" s="1">
        <v>10987</v>
      </c>
      <c r="C153" s="1" t="s">
        <v>212</v>
      </c>
      <c r="D153" s="1" t="s">
        <v>135</v>
      </c>
      <c r="E153" s="6" t="s">
        <v>565</v>
      </c>
      <c r="F153" s="5" t="str">
        <f>"252.54"</f>
        <v>252.54</v>
      </c>
      <c r="G153" s="5" t="str">
        <f>"252.54"</f>
        <v>252.54</v>
      </c>
      <c r="H153"/>
    </row>
    <row r="154" spans="1:8" ht="15.75" customHeight="1" x14ac:dyDescent="0.15">
      <c r="A154" s="1">
        <v>150</v>
      </c>
      <c r="B154" s="1">
        <v>4176</v>
      </c>
      <c r="C154" s="1" t="s">
        <v>213</v>
      </c>
      <c r="D154" s="1" t="s">
        <v>214</v>
      </c>
      <c r="E154" s="6" t="s">
        <v>565</v>
      </c>
      <c r="F154" s="5" t="str">
        <f>"253.42"</f>
        <v>253.42</v>
      </c>
      <c r="G154" s="5" t="str">
        <f>"253.42"</f>
        <v>253.42</v>
      </c>
      <c r="H154"/>
    </row>
    <row r="155" spans="1:8" ht="15.75" customHeight="1" x14ac:dyDescent="0.15">
      <c r="A155" s="1">
        <v>151</v>
      </c>
      <c r="B155" s="1">
        <v>257</v>
      </c>
      <c r="C155" s="1" t="s">
        <v>215</v>
      </c>
      <c r="D155" s="1" t="s">
        <v>216</v>
      </c>
      <c r="E155" s="6" t="s">
        <v>565</v>
      </c>
      <c r="F155" s="5" t="str">
        <f>"253.63"</f>
        <v>253.63</v>
      </c>
      <c r="G155" s="5" t="str">
        <f>"253.63"</f>
        <v>253.63</v>
      </c>
      <c r="H155"/>
    </row>
    <row r="156" spans="1:8" ht="15.75" customHeight="1" x14ac:dyDescent="0.15">
      <c r="A156" s="1">
        <v>152</v>
      </c>
      <c r="B156" s="1">
        <v>4380</v>
      </c>
      <c r="C156" s="1" t="s">
        <v>217</v>
      </c>
      <c r="D156" s="1" t="s">
        <v>147</v>
      </c>
      <c r="E156" s="6" t="s">
        <v>565</v>
      </c>
      <c r="F156" s="5" t="str">
        <f>"253.74"</f>
        <v>253.74</v>
      </c>
      <c r="G156" s="5" t="str">
        <f>"253.74"</f>
        <v>253.74</v>
      </c>
      <c r="H156"/>
    </row>
    <row r="157" spans="1:8" ht="15.75" customHeight="1" x14ac:dyDescent="0.15">
      <c r="A157" s="1">
        <v>153</v>
      </c>
      <c r="B157" s="1">
        <v>1832</v>
      </c>
      <c r="C157" s="1" t="s">
        <v>218</v>
      </c>
      <c r="D157" s="1" t="s">
        <v>204</v>
      </c>
      <c r="E157" s="6" t="s">
        <v>565</v>
      </c>
      <c r="F157" s="5" t="str">
        <f>"254.52"</f>
        <v>254.52</v>
      </c>
      <c r="G157" s="5" t="str">
        <f>"268.90"</f>
        <v>268.90</v>
      </c>
      <c r="H157"/>
    </row>
    <row r="158" spans="1:8" ht="15.75" customHeight="1" x14ac:dyDescent="0.15">
      <c r="A158" s="1">
        <v>154</v>
      </c>
      <c r="B158" s="1">
        <v>517</v>
      </c>
      <c r="C158" s="1" t="s">
        <v>219</v>
      </c>
      <c r="D158" s="1" t="s">
        <v>220</v>
      </c>
      <c r="E158" s="6" t="s">
        <v>565</v>
      </c>
      <c r="F158" s="5" t="str">
        <f>"255.23"</f>
        <v>255.23</v>
      </c>
      <c r="G158" s="5" t="str">
        <f>"273.99"</f>
        <v>273.99</v>
      </c>
      <c r="H158"/>
    </row>
    <row r="159" spans="1:8" ht="15.75" customHeight="1" x14ac:dyDescent="0.15">
      <c r="A159" s="1">
        <v>155</v>
      </c>
      <c r="B159" s="1">
        <v>10367</v>
      </c>
      <c r="C159" s="1" t="s">
        <v>221</v>
      </c>
      <c r="D159" s="1" t="s">
        <v>21</v>
      </c>
      <c r="E159" s="6" t="s">
        <v>565</v>
      </c>
      <c r="F159" s="5" t="str">
        <f>"255.67"</f>
        <v>255.67</v>
      </c>
      <c r="G159" s="5" t="str">
        <f>"255.67"</f>
        <v>255.67</v>
      </c>
      <c r="H159"/>
    </row>
    <row r="160" spans="1:8" ht="15.75" customHeight="1" x14ac:dyDescent="0.15">
      <c r="A160" s="1">
        <v>156</v>
      </c>
      <c r="B160" s="1">
        <v>3103</v>
      </c>
      <c r="C160" s="1" t="s">
        <v>222</v>
      </c>
      <c r="D160" s="1" t="s">
        <v>89</v>
      </c>
      <c r="E160" s="6" t="s">
        <v>565</v>
      </c>
      <c r="F160" s="5" t="str">
        <f>"255.74"</f>
        <v>255.74</v>
      </c>
      <c r="G160" s="5" t="str">
        <f>"255.74"</f>
        <v>255.74</v>
      </c>
      <c r="H160"/>
    </row>
    <row r="161" spans="1:8" ht="15.75" customHeight="1" x14ac:dyDescent="0.15">
      <c r="A161" s="1">
        <v>157</v>
      </c>
      <c r="B161" s="1">
        <v>6869</v>
      </c>
      <c r="C161" s="1" t="s">
        <v>223</v>
      </c>
      <c r="D161" s="1" t="s">
        <v>224</v>
      </c>
      <c r="E161" s="6" t="s">
        <v>565</v>
      </c>
      <c r="F161" s="5" t="str">
        <f>"257.36"</f>
        <v>257.36</v>
      </c>
      <c r="G161" s="5" t="str">
        <f>"300.76"</f>
        <v>300.76</v>
      </c>
      <c r="H161"/>
    </row>
    <row r="162" spans="1:8" ht="15.75" customHeight="1" x14ac:dyDescent="0.15">
      <c r="A162" s="1">
        <v>158</v>
      </c>
      <c r="B162" s="1">
        <v>11015</v>
      </c>
      <c r="C162" s="1" t="s">
        <v>225</v>
      </c>
      <c r="D162" s="1" t="s">
        <v>21</v>
      </c>
      <c r="E162" s="6" t="s">
        <v>565</v>
      </c>
      <c r="F162" s="5" t="str">
        <f>"257.81"</f>
        <v>257.81</v>
      </c>
      <c r="G162" s="5" t="str">
        <f>"257.81"</f>
        <v>257.81</v>
      </c>
      <c r="H162"/>
    </row>
    <row r="163" spans="1:8" ht="15.75" customHeight="1" x14ac:dyDescent="0.15">
      <c r="A163" s="1">
        <v>159</v>
      </c>
      <c r="B163" s="1">
        <v>2390</v>
      </c>
      <c r="C163" s="1" t="s">
        <v>226</v>
      </c>
      <c r="D163" s="1" t="s">
        <v>7</v>
      </c>
      <c r="E163" s="6" t="s">
        <v>565</v>
      </c>
      <c r="F163" s="5" t="str">
        <f>"259.58"</f>
        <v>259.58</v>
      </c>
      <c r="G163" s="5" t="str">
        <f>"259.58"</f>
        <v>259.58</v>
      </c>
      <c r="H163"/>
    </row>
    <row r="164" spans="1:8" ht="15.75" customHeight="1" x14ac:dyDescent="0.15">
      <c r="A164" s="1">
        <v>160</v>
      </c>
      <c r="B164" s="1">
        <v>10825</v>
      </c>
      <c r="C164" s="1" t="s">
        <v>227</v>
      </c>
      <c r="D164" s="1" t="s">
        <v>58</v>
      </c>
      <c r="E164" s="6" t="s">
        <v>565</v>
      </c>
      <c r="F164" s="5" t="str">
        <f>"260.38"</f>
        <v>260.38</v>
      </c>
      <c r="G164" s="5" t="str">
        <f>"260.38"</f>
        <v>260.38</v>
      </c>
      <c r="H164"/>
    </row>
    <row r="165" spans="1:8" ht="15.75" customHeight="1" x14ac:dyDescent="0.15">
      <c r="A165" s="1">
        <v>161</v>
      </c>
      <c r="B165" s="1">
        <v>11074</v>
      </c>
      <c r="C165" s="1" t="s">
        <v>228</v>
      </c>
      <c r="D165" s="1" t="s">
        <v>163</v>
      </c>
      <c r="E165" s="6" t="s">
        <v>565</v>
      </c>
      <c r="F165" s="5" t="str">
        <f>"261.71"</f>
        <v>261.71</v>
      </c>
      <c r="G165" s="5" t="str">
        <f>"261.71"</f>
        <v>261.71</v>
      </c>
      <c r="H165"/>
    </row>
    <row r="166" spans="1:8" ht="15.75" customHeight="1" x14ac:dyDescent="0.15">
      <c r="A166" s="1">
        <v>162</v>
      </c>
      <c r="B166" s="1">
        <v>8172</v>
      </c>
      <c r="C166" s="1" t="s">
        <v>229</v>
      </c>
      <c r="D166" s="1" t="s">
        <v>230</v>
      </c>
      <c r="E166" s="6" t="s">
        <v>565</v>
      </c>
      <c r="F166" s="5" t="str">
        <f>"263.24"</f>
        <v>263.24</v>
      </c>
      <c r="G166" s="5" t="str">
        <f>"263.24"</f>
        <v>263.24</v>
      </c>
      <c r="H166"/>
    </row>
    <row r="167" spans="1:8" ht="15.75" customHeight="1" x14ac:dyDescent="0.15">
      <c r="A167" s="1">
        <v>163</v>
      </c>
      <c r="B167" s="1">
        <v>4499</v>
      </c>
      <c r="C167" s="1" t="s">
        <v>231</v>
      </c>
      <c r="D167" s="1" t="s">
        <v>32</v>
      </c>
      <c r="E167" s="6" t="s">
        <v>565</v>
      </c>
      <c r="F167" s="5" t="str">
        <f>"263.85"</f>
        <v>263.85</v>
      </c>
      <c r="G167" s="5" t="str">
        <f>"263.85"</f>
        <v>263.85</v>
      </c>
      <c r="H167"/>
    </row>
    <row r="168" spans="1:8" ht="15.75" customHeight="1" x14ac:dyDescent="0.15">
      <c r="A168" s="1">
        <v>164</v>
      </c>
      <c r="B168" s="1">
        <v>10711</v>
      </c>
      <c r="C168" s="1" t="s">
        <v>232</v>
      </c>
      <c r="D168" s="1" t="s">
        <v>58</v>
      </c>
      <c r="E168" s="6" t="s">
        <v>565</v>
      </c>
      <c r="F168" s="5" t="str">
        <f>"264.37"</f>
        <v>264.37</v>
      </c>
      <c r="G168" s="5" t="str">
        <f>"264.37"</f>
        <v>264.37</v>
      </c>
      <c r="H168"/>
    </row>
    <row r="169" spans="1:8" ht="15.75" customHeight="1" x14ac:dyDescent="0.15">
      <c r="A169" s="1">
        <v>165</v>
      </c>
      <c r="B169" s="1">
        <v>10740</v>
      </c>
      <c r="C169" s="1" t="s">
        <v>233</v>
      </c>
      <c r="D169" s="1" t="s">
        <v>58</v>
      </c>
      <c r="E169" s="6" t="s">
        <v>565</v>
      </c>
      <c r="F169" s="5" t="str">
        <f>"264.69"</f>
        <v>264.69</v>
      </c>
      <c r="G169" s="5" t="str">
        <f>"264.69"</f>
        <v>264.69</v>
      </c>
      <c r="H169"/>
    </row>
    <row r="170" spans="1:8" ht="15.75" customHeight="1" x14ac:dyDescent="0.15">
      <c r="A170" s="1">
        <v>166</v>
      </c>
      <c r="B170" s="1">
        <v>3302</v>
      </c>
      <c r="C170" s="1" t="s">
        <v>234</v>
      </c>
      <c r="D170" s="1" t="s">
        <v>81</v>
      </c>
      <c r="E170" s="6" t="s">
        <v>565</v>
      </c>
      <c r="F170" s="5" t="str">
        <f>"265.92"</f>
        <v>265.92</v>
      </c>
      <c r="G170" s="5" t="str">
        <f>"265.92"</f>
        <v>265.92</v>
      </c>
      <c r="H170"/>
    </row>
    <row r="171" spans="1:8" ht="15.75" customHeight="1" x14ac:dyDescent="0.15">
      <c r="A171" s="1">
        <v>167</v>
      </c>
      <c r="B171" s="1">
        <v>6769</v>
      </c>
      <c r="C171" s="1" t="s">
        <v>235</v>
      </c>
      <c r="D171" s="1" t="s">
        <v>236</v>
      </c>
      <c r="E171" s="6" t="s">
        <v>565</v>
      </c>
      <c r="F171" s="5" t="str">
        <f>"270.17"</f>
        <v>270.17</v>
      </c>
      <c r="G171" s="5" t="str">
        <f>"270.17"</f>
        <v>270.17</v>
      </c>
      <c r="H171"/>
    </row>
    <row r="172" spans="1:8" ht="15.75" customHeight="1" x14ac:dyDescent="0.15">
      <c r="A172" s="1">
        <v>168</v>
      </c>
      <c r="B172" s="1">
        <v>10668</v>
      </c>
      <c r="C172" s="1" t="s">
        <v>237</v>
      </c>
      <c r="D172" s="1" t="s">
        <v>238</v>
      </c>
      <c r="E172" s="6" t="s">
        <v>565</v>
      </c>
      <c r="F172" s="5" t="str">
        <f>"270.88"</f>
        <v>270.88</v>
      </c>
      <c r="G172" s="5" t="str">
        <f>"270.88"</f>
        <v>270.88</v>
      </c>
      <c r="H172"/>
    </row>
    <row r="173" spans="1:8" ht="15.75" customHeight="1" x14ac:dyDescent="0.15">
      <c r="A173" s="1">
        <v>169</v>
      </c>
      <c r="B173" s="1">
        <v>8344</v>
      </c>
      <c r="C173" s="1" t="s">
        <v>239</v>
      </c>
      <c r="D173" s="1" t="s">
        <v>58</v>
      </c>
      <c r="E173" s="6" t="s">
        <v>565</v>
      </c>
      <c r="F173" s="5" t="str">
        <f>"270.92"</f>
        <v>270.92</v>
      </c>
      <c r="G173" s="5" t="str">
        <f>"270.92"</f>
        <v>270.92</v>
      </c>
      <c r="H173"/>
    </row>
    <row r="174" spans="1:8" ht="15.75" customHeight="1" x14ac:dyDescent="0.15">
      <c r="A174" s="1">
        <v>170</v>
      </c>
      <c r="B174" s="1">
        <v>2201</v>
      </c>
      <c r="C174" s="1" t="s">
        <v>240</v>
      </c>
      <c r="D174" s="1" t="s">
        <v>7</v>
      </c>
      <c r="E174" s="6" t="s">
        <v>565</v>
      </c>
      <c r="F174" s="5" t="str">
        <f>"273.54"</f>
        <v>273.54</v>
      </c>
      <c r="G174" s="5" t="str">
        <f>"273.54"</f>
        <v>273.54</v>
      </c>
      <c r="H174"/>
    </row>
    <row r="175" spans="1:8" ht="15.75" customHeight="1" x14ac:dyDescent="0.15">
      <c r="A175" s="1">
        <v>171</v>
      </c>
      <c r="B175" s="1">
        <v>2694</v>
      </c>
      <c r="C175" s="1" t="s">
        <v>241</v>
      </c>
      <c r="D175" s="1" t="s">
        <v>242</v>
      </c>
      <c r="E175" s="6" t="s">
        <v>565</v>
      </c>
      <c r="F175" s="5" t="str">
        <f>"274.12"</f>
        <v>274.12</v>
      </c>
      <c r="G175" s="5" t="str">
        <f>"345.73"</f>
        <v>345.73</v>
      </c>
      <c r="H175"/>
    </row>
    <row r="176" spans="1:8" ht="15.75" customHeight="1" x14ac:dyDescent="0.15">
      <c r="A176" s="1">
        <v>172</v>
      </c>
      <c r="B176" s="1">
        <v>5747</v>
      </c>
      <c r="C176" s="1" t="s">
        <v>243</v>
      </c>
      <c r="D176" s="1" t="s">
        <v>93</v>
      </c>
      <c r="E176" s="6" t="s">
        <v>565</v>
      </c>
      <c r="F176" s="5" t="str">
        <f>"277.03"</f>
        <v>277.03</v>
      </c>
      <c r="G176" s="5" t="str">
        <f>"277.03"</f>
        <v>277.03</v>
      </c>
      <c r="H176"/>
    </row>
    <row r="177" spans="1:8" ht="15.75" customHeight="1" x14ac:dyDescent="0.15">
      <c r="A177" s="1">
        <v>173</v>
      </c>
      <c r="B177" s="1">
        <v>5703</v>
      </c>
      <c r="C177" s="1" t="s">
        <v>244</v>
      </c>
      <c r="D177" s="1" t="s">
        <v>25</v>
      </c>
      <c r="E177" s="6" t="s">
        <v>565</v>
      </c>
      <c r="F177" s="5" t="str">
        <f>"282.07"</f>
        <v>282.07</v>
      </c>
      <c r="G177" s="5" t="str">
        <f>"282.07"</f>
        <v>282.07</v>
      </c>
      <c r="H177"/>
    </row>
    <row r="178" spans="1:8" ht="15.75" customHeight="1" x14ac:dyDescent="0.15">
      <c r="A178" s="1">
        <v>174</v>
      </c>
      <c r="B178" s="1">
        <v>3207</v>
      </c>
      <c r="C178" s="1" t="s">
        <v>245</v>
      </c>
      <c r="D178" s="1" t="s">
        <v>246</v>
      </c>
      <c r="E178" s="6" t="s">
        <v>565</v>
      </c>
      <c r="F178" s="5" t="str">
        <f>"283.44"</f>
        <v>283.44</v>
      </c>
      <c r="G178" s="5" t="str">
        <f>"283.44"</f>
        <v>283.44</v>
      </c>
      <c r="H178"/>
    </row>
    <row r="179" spans="1:8" ht="15.75" customHeight="1" x14ac:dyDescent="0.15">
      <c r="A179" s="1">
        <v>175</v>
      </c>
      <c r="B179" s="1">
        <v>1253</v>
      </c>
      <c r="C179" s="1" t="s">
        <v>247</v>
      </c>
      <c r="D179" s="1" t="s">
        <v>248</v>
      </c>
      <c r="E179" s="6" t="s">
        <v>565</v>
      </c>
      <c r="F179" s="5" t="str">
        <f>"283.88"</f>
        <v>283.88</v>
      </c>
      <c r="G179" s="5" t="str">
        <f>"313.80"</f>
        <v>313.80</v>
      </c>
      <c r="H179"/>
    </row>
    <row r="180" spans="1:8" ht="15.75" customHeight="1" x14ac:dyDescent="0.15">
      <c r="A180" s="1">
        <v>176</v>
      </c>
      <c r="B180" s="1">
        <v>6372</v>
      </c>
      <c r="C180" s="1" t="s">
        <v>249</v>
      </c>
      <c r="D180" s="1" t="s">
        <v>171</v>
      </c>
      <c r="E180" s="6" t="s">
        <v>565</v>
      </c>
      <c r="F180" s="5" t="str">
        <f>"284.63"</f>
        <v>284.63</v>
      </c>
      <c r="G180" s="5" t="str">
        <f>"284.63"</f>
        <v>284.63</v>
      </c>
      <c r="H180"/>
    </row>
    <row r="181" spans="1:8" ht="15.75" customHeight="1" x14ac:dyDescent="0.15">
      <c r="A181" s="1">
        <v>177</v>
      </c>
      <c r="B181" s="1">
        <v>10330</v>
      </c>
      <c r="C181" s="1" t="s">
        <v>250</v>
      </c>
      <c r="D181" s="1" t="s">
        <v>141</v>
      </c>
      <c r="E181" s="6" t="s">
        <v>565</v>
      </c>
      <c r="F181" s="5" t="str">
        <f>"285.38"</f>
        <v>285.38</v>
      </c>
      <c r="G181" s="5" t="str">
        <f>"285.38"</f>
        <v>285.38</v>
      </c>
      <c r="H181"/>
    </row>
    <row r="182" spans="1:8" ht="15.75" customHeight="1" x14ac:dyDescent="0.15">
      <c r="A182" s="1">
        <v>178</v>
      </c>
      <c r="B182" s="1">
        <v>9813</v>
      </c>
      <c r="C182" s="1" t="s">
        <v>251</v>
      </c>
      <c r="D182" s="1" t="s">
        <v>252</v>
      </c>
      <c r="E182" s="6" t="s">
        <v>565</v>
      </c>
      <c r="F182" s="5" t="str">
        <f>"286.45"</f>
        <v>286.45</v>
      </c>
      <c r="G182" s="5" t="str">
        <f>"286.45"</f>
        <v>286.45</v>
      </c>
      <c r="H182"/>
    </row>
    <row r="183" spans="1:8" ht="15.75" customHeight="1" x14ac:dyDescent="0.15">
      <c r="A183" s="1">
        <v>179</v>
      </c>
      <c r="B183" s="1">
        <v>2208</v>
      </c>
      <c r="C183" s="1" t="s">
        <v>253</v>
      </c>
      <c r="D183" s="1" t="s">
        <v>7</v>
      </c>
      <c r="E183" s="6" t="s">
        <v>565</v>
      </c>
      <c r="F183" s="5" t="str">
        <f>"286.76"</f>
        <v>286.76</v>
      </c>
      <c r="G183" s="5" t="str">
        <f>"304.62"</f>
        <v>304.62</v>
      </c>
      <c r="H183"/>
    </row>
    <row r="184" spans="1:8" ht="15.75" customHeight="1" x14ac:dyDescent="0.15">
      <c r="A184" s="1">
        <v>180</v>
      </c>
      <c r="B184" s="1">
        <v>3118</v>
      </c>
      <c r="C184" s="1" t="s">
        <v>254</v>
      </c>
      <c r="D184" s="1" t="s">
        <v>255</v>
      </c>
      <c r="E184" s="6" t="s">
        <v>565</v>
      </c>
      <c r="F184" s="5" t="str">
        <f>"289.30"</f>
        <v>289.30</v>
      </c>
      <c r="G184" s="5" t="str">
        <f>"289.30"</f>
        <v>289.30</v>
      </c>
      <c r="H184"/>
    </row>
    <row r="185" spans="1:8" ht="15.75" customHeight="1" x14ac:dyDescent="0.15">
      <c r="A185" s="1">
        <v>181</v>
      </c>
      <c r="B185" s="1">
        <v>2717</v>
      </c>
      <c r="C185" s="1" t="s">
        <v>256</v>
      </c>
      <c r="D185" s="1" t="s">
        <v>135</v>
      </c>
      <c r="E185" s="6" t="s">
        <v>565</v>
      </c>
      <c r="F185" s="5" t="str">
        <f>"293.26"</f>
        <v>293.26</v>
      </c>
      <c r="G185" s="5" t="str">
        <f>"293.26"</f>
        <v>293.26</v>
      </c>
      <c r="H185"/>
    </row>
    <row r="186" spans="1:8" ht="15.75" customHeight="1" x14ac:dyDescent="0.15">
      <c r="A186" s="1">
        <v>182</v>
      </c>
      <c r="B186" s="1">
        <v>6064</v>
      </c>
      <c r="C186" s="1" t="s">
        <v>257</v>
      </c>
      <c r="D186" s="1" t="s">
        <v>258</v>
      </c>
      <c r="E186" s="6" t="s">
        <v>565</v>
      </c>
      <c r="F186" s="5" t="str">
        <f>"293.44"</f>
        <v>293.44</v>
      </c>
      <c r="G186" s="5" t="str">
        <f>"293.44"</f>
        <v>293.44</v>
      </c>
      <c r="H186"/>
    </row>
    <row r="187" spans="1:8" ht="15.75" customHeight="1" x14ac:dyDescent="0.15">
      <c r="A187" s="1">
        <v>183</v>
      </c>
      <c r="B187" s="1">
        <v>10699</v>
      </c>
      <c r="C187" s="1" t="s">
        <v>259</v>
      </c>
      <c r="D187" s="1" t="s">
        <v>17</v>
      </c>
      <c r="E187" s="6" t="s">
        <v>565</v>
      </c>
      <c r="F187" s="5" t="str">
        <f>"294.25"</f>
        <v>294.25</v>
      </c>
      <c r="G187" s="5" t="str">
        <f>"294.25"</f>
        <v>294.25</v>
      </c>
      <c r="H187"/>
    </row>
    <row r="188" spans="1:8" ht="15.75" customHeight="1" x14ac:dyDescent="0.15">
      <c r="A188" s="1">
        <v>184</v>
      </c>
      <c r="B188" s="1">
        <v>7580</v>
      </c>
      <c r="C188" s="1" t="s">
        <v>260</v>
      </c>
      <c r="D188" s="1" t="s">
        <v>48</v>
      </c>
      <c r="E188" s="6" t="s">
        <v>565</v>
      </c>
      <c r="F188" s="5" t="str">
        <f>"294.85"</f>
        <v>294.85</v>
      </c>
      <c r="G188" s="5" t="str">
        <f>"294.85"</f>
        <v>294.85</v>
      </c>
      <c r="H188"/>
    </row>
    <row r="189" spans="1:8" ht="15.75" customHeight="1" x14ac:dyDescent="0.15">
      <c r="A189" s="1">
        <v>185</v>
      </c>
      <c r="B189" s="1">
        <v>10243</v>
      </c>
      <c r="C189" s="1" t="s">
        <v>261</v>
      </c>
      <c r="D189" s="1" t="s">
        <v>262</v>
      </c>
      <c r="E189" s="6" t="s">
        <v>565</v>
      </c>
      <c r="F189" s="5" t="str">
        <f>"295.30"</f>
        <v>295.30</v>
      </c>
      <c r="G189" s="5" t="str">
        <f>"295.30"</f>
        <v>295.30</v>
      </c>
      <c r="H189"/>
    </row>
    <row r="190" spans="1:8" ht="15.75" customHeight="1" x14ac:dyDescent="0.15">
      <c r="A190" s="1">
        <v>186</v>
      </c>
      <c r="B190" s="1">
        <v>10322</v>
      </c>
      <c r="C190" s="1" t="s">
        <v>263</v>
      </c>
      <c r="D190" s="1" t="s">
        <v>151</v>
      </c>
      <c r="E190" s="6" t="s">
        <v>565</v>
      </c>
      <c r="F190" s="5" t="str">
        <f>"296.82"</f>
        <v>296.82</v>
      </c>
      <c r="G190" s="5" t="str">
        <f>"296.82"</f>
        <v>296.82</v>
      </c>
      <c r="H190"/>
    </row>
    <row r="191" spans="1:8" ht="15.75" customHeight="1" x14ac:dyDescent="0.15">
      <c r="A191" s="1">
        <v>187</v>
      </c>
      <c r="B191" s="1">
        <v>11042</v>
      </c>
      <c r="C191" s="1" t="s">
        <v>264</v>
      </c>
      <c r="D191" s="1" t="s">
        <v>17</v>
      </c>
      <c r="E191" s="6" t="s">
        <v>565</v>
      </c>
      <c r="F191" s="5" t="str">
        <f>"297.95"</f>
        <v>297.95</v>
      </c>
      <c r="G191" s="5" t="str">
        <f>"297.95"</f>
        <v>297.95</v>
      </c>
      <c r="H191"/>
    </row>
    <row r="192" spans="1:8" ht="15.75" customHeight="1" x14ac:dyDescent="0.15">
      <c r="A192" s="1">
        <v>188</v>
      </c>
      <c r="B192" s="1">
        <v>11101</v>
      </c>
      <c r="C192" s="1" t="s">
        <v>265</v>
      </c>
      <c r="D192" s="1" t="s">
        <v>58</v>
      </c>
      <c r="E192" s="6" t="s">
        <v>565</v>
      </c>
      <c r="F192" s="5" t="str">
        <f>"298.43"</f>
        <v>298.43</v>
      </c>
      <c r="G192" s="5" t="str">
        <f>"298.43"</f>
        <v>298.43</v>
      </c>
      <c r="H192"/>
    </row>
    <row r="193" spans="1:8" ht="15.75" customHeight="1" x14ac:dyDescent="0.15">
      <c r="A193" s="1">
        <v>189</v>
      </c>
      <c r="B193" s="1">
        <v>10503</v>
      </c>
      <c r="C193" s="1" t="s">
        <v>266</v>
      </c>
      <c r="D193" s="1" t="s">
        <v>58</v>
      </c>
      <c r="E193" s="6" t="s">
        <v>565</v>
      </c>
      <c r="F193" s="5" t="str">
        <f>"298.84"</f>
        <v>298.84</v>
      </c>
      <c r="G193" s="5" t="str">
        <f>"298.84"</f>
        <v>298.84</v>
      </c>
      <c r="H193"/>
    </row>
    <row r="194" spans="1:8" ht="15.75" customHeight="1" x14ac:dyDescent="0.15">
      <c r="A194" s="1">
        <v>190</v>
      </c>
      <c r="B194" s="1">
        <v>10603</v>
      </c>
      <c r="C194" s="1" t="s">
        <v>267</v>
      </c>
      <c r="D194" s="1" t="s">
        <v>7</v>
      </c>
      <c r="E194" s="6" t="s">
        <v>565</v>
      </c>
      <c r="F194" s="5" t="str">
        <f>"299.79"</f>
        <v>299.79</v>
      </c>
      <c r="G194" s="5" t="str">
        <f>"381.49"</f>
        <v>381.49</v>
      </c>
      <c r="H194"/>
    </row>
    <row r="195" spans="1:8" ht="15.75" customHeight="1" x14ac:dyDescent="0.15">
      <c r="A195" s="1">
        <v>191</v>
      </c>
      <c r="B195" s="1">
        <v>3434</v>
      </c>
      <c r="C195" s="1" t="s">
        <v>268</v>
      </c>
      <c r="D195" s="1" t="s">
        <v>5</v>
      </c>
      <c r="E195" s="6" t="s">
        <v>565</v>
      </c>
      <c r="F195" s="5" t="str">
        <f>"302.30"</f>
        <v>302.30</v>
      </c>
      <c r="G195" s="5" t="str">
        <f>"302.30"</f>
        <v>302.30</v>
      </c>
      <c r="H195"/>
    </row>
    <row r="196" spans="1:8" ht="15.75" customHeight="1" x14ac:dyDescent="0.15">
      <c r="A196" s="1">
        <v>192</v>
      </c>
      <c r="B196" s="1">
        <v>10846</v>
      </c>
      <c r="C196" s="1" t="s">
        <v>269</v>
      </c>
      <c r="D196" s="1" t="s">
        <v>7</v>
      </c>
      <c r="E196" s="6" t="s">
        <v>565</v>
      </c>
      <c r="F196" s="5" t="str">
        <f>"304.14"</f>
        <v>304.14</v>
      </c>
      <c r="G196" s="5" t="str">
        <f>"416.98"</f>
        <v>416.98</v>
      </c>
      <c r="H196"/>
    </row>
    <row r="197" spans="1:8" ht="15.75" customHeight="1" x14ac:dyDescent="0.15">
      <c r="A197" s="1">
        <v>193</v>
      </c>
      <c r="B197" s="1">
        <v>3826</v>
      </c>
      <c r="C197" s="1" t="s">
        <v>270</v>
      </c>
      <c r="D197" s="1" t="s">
        <v>135</v>
      </c>
      <c r="E197" s="6" t="s">
        <v>565</v>
      </c>
      <c r="F197" s="5" t="str">
        <f>"305.37"</f>
        <v>305.37</v>
      </c>
      <c r="G197" s="5" t="str">
        <f>"308.74"</f>
        <v>308.74</v>
      </c>
      <c r="H197"/>
    </row>
    <row r="198" spans="1:8" ht="15.75" customHeight="1" x14ac:dyDescent="0.15">
      <c r="A198" s="1">
        <v>194</v>
      </c>
      <c r="B198" s="1">
        <v>10968</v>
      </c>
      <c r="C198" s="1" t="s">
        <v>271</v>
      </c>
      <c r="D198" s="1" t="s">
        <v>21</v>
      </c>
      <c r="E198" s="6" t="s">
        <v>565</v>
      </c>
      <c r="F198" s="5" t="str">
        <f>"305.37"</f>
        <v>305.37</v>
      </c>
      <c r="G198" s="5" t="str">
        <f>"305.37"</f>
        <v>305.37</v>
      </c>
      <c r="H198"/>
    </row>
    <row r="199" spans="1:8" ht="15.75" customHeight="1" x14ac:dyDescent="0.15">
      <c r="A199" s="1">
        <v>195</v>
      </c>
      <c r="B199" s="1">
        <v>1378</v>
      </c>
      <c r="C199" s="1" t="s">
        <v>272</v>
      </c>
      <c r="D199" s="1" t="s">
        <v>135</v>
      </c>
      <c r="E199" s="6" t="s">
        <v>565</v>
      </c>
      <c r="F199" s="5" t="str">
        <f>"306.38"</f>
        <v>306.38</v>
      </c>
      <c r="G199" s="5" t="str">
        <f>"306.38"</f>
        <v>306.38</v>
      </c>
      <c r="H199"/>
    </row>
    <row r="200" spans="1:8" ht="15.75" customHeight="1" x14ac:dyDescent="0.15">
      <c r="A200" s="1">
        <v>196</v>
      </c>
      <c r="B200" s="1">
        <v>3075</v>
      </c>
      <c r="C200" s="1" t="s">
        <v>273</v>
      </c>
      <c r="D200" s="1" t="s">
        <v>274</v>
      </c>
      <c r="E200" s="6" t="s">
        <v>565</v>
      </c>
      <c r="F200" s="5" t="str">
        <f>"307.13"</f>
        <v>307.13</v>
      </c>
      <c r="G200" s="5" t="str">
        <f>"307.13"</f>
        <v>307.13</v>
      </c>
      <c r="H200"/>
    </row>
    <row r="201" spans="1:8" ht="15.75" customHeight="1" x14ac:dyDescent="0.15">
      <c r="A201" s="1">
        <v>197</v>
      </c>
      <c r="B201" s="1">
        <v>8898</v>
      </c>
      <c r="C201" s="1" t="s">
        <v>275</v>
      </c>
      <c r="D201" s="1" t="s">
        <v>71</v>
      </c>
      <c r="E201" s="6" t="s">
        <v>565</v>
      </c>
      <c r="F201" s="5" t="str">
        <f>"307.71"</f>
        <v>307.71</v>
      </c>
      <c r="G201" s="5" t="str">
        <f>"307.71"</f>
        <v>307.71</v>
      </c>
      <c r="H201"/>
    </row>
    <row r="202" spans="1:8" ht="15.75" customHeight="1" x14ac:dyDescent="0.15">
      <c r="A202" s="1">
        <v>198</v>
      </c>
      <c r="B202" s="1">
        <v>10374</v>
      </c>
      <c r="C202" s="1" t="s">
        <v>276</v>
      </c>
      <c r="D202" s="1" t="s">
        <v>277</v>
      </c>
      <c r="E202" s="6" t="s">
        <v>565</v>
      </c>
      <c r="F202" s="5" t="str">
        <f>"309.08"</f>
        <v>309.08</v>
      </c>
      <c r="G202" s="5" t="str">
        <f>"309.08"</f>
        <v>309.08</v>
      </c>
      <c r="H202"/>
    </row>
    <row r="203" spans="1:8" ht="15.75" customHeight="1" x14ac:dyDescent="0.15">
      <c r="A203" s="1">
        <v>199</v>
      </c>
      <c r="B203" s="1">
        <v>10421</v>
      </c>
      <c r="C203" s="1" t="s">
        <v>278</v>
      </c>
      <c r="D203" s="1" t="s">
        <v>58</v>
      </c>
      <c r="E203" s="6" t="s">
        <v>565</v>
      </c>
      <c r="F203" s="5" t="str">
        <f>"312.19"</f>
        <v>312.19</v>
      </c>
      <c r="G203" s="5" t="str">
        <f>"312.19"</f>
        <v>312.19</v>
      </c>
      <c r="H203"/>
    </row>
    <row r="204" spans="1:8" ht="15.75" customHeight="1" x14ac:dyDescent="0.15">
      <c r="A204" s="1">
        <v>200</v>
      </c>
      <c r="B204" s="1">
        <v>7029</v>
      </c>
      <c r="C204" s="1" t="s">
        <v>279</v>
      </c>
      <c r="D204" s="1" t="s">
        <v>280</v>
      </c>
      <c r="E204" s="6" t="s">
        <v>565</v>
      </c>
      <c r="F204" s="5" t="str">
        <f>"312.75"</f>
        <v>312.75</v>
      </c>
      <c r="G204" s="5" t="str">
        <f>"312.75"</f>
        <v>312.75</v>
      </c>
      <c r="H204"/>
    </row>
    <row r="205" spans="1:8" ht="15.75" customHeight="1" x14ac:dyDescent="0.15">
      <c r="A205" s="1">
        <v>201</v>
      </c>
      <c r="B205" s="1">
        <v>8489</v>
      </c>
      <c r="C205" s="1" t="s">
        <v>281</v>
      </c>
      <c r="D205" s="1" t="s">
        <v>7</v>
      </c>
      <c r="E205" s="6" t="s">
        <v>565</v>
      </c>
      <c r="F205" s="5" t="str">
        <f>"312.87"</f>
        <v>312.87</v>
      </c>
      <c r="G205" s="5" t="str">
        <f>"312.87"</f>
        <v>312.87</v>
      </c>
      <c r="H205"/>
    </row>
    <row r="206" spans="1:8" ht="15.75" customHeight="1" x14ac:dyDescent="0.15">
      <c r="A206" s="1">
        <v>202</v>
      </c>
      <c r="B206" s="1">
        <v>10742</v>
      </c>
      <c r="C206" s="1" t="s">
        <v>282</v>
      </c>
      <c r="D206" s="1" t="s">
        <v>58</v>
      </c>
      <c r="E206" s="6" t="s">
        <v>565</v>
      </c>
      <c r="F206" s="5" t="str">
        <f>"312.88"</f>
        <v>312.88</v>
      </c>
      <c r="G206" s="5" t="str">
        <f>"312.88"</f>
        <v>312.88</v>
      </c>
      <c r="H206"/>
    </row>
    <row r="207" spans="1:8" ht="15.75" customHeight="1" x14ac:dyDescent="0.15">
      <c r="A207" s="1">
        <v>203</v>
      </c>
      <c r="B207" s="1">
        <v>10149</v>
      </c>
      <c r="C207" s="1" t="s">
        <v>283</v>
      </c>
      <c r="D207" s="1" t="s">
        <v>7</v>
      </c>
      <c r="E207" s="6" t="s">
        <v>565</v>
      </c>
      <c r="F207" s="5" t="str">
        <f>"314.34"</f>
        <v>314.34</v>
      </c>
      <c r="G207" s="5" t="str">
        <f>"314.34"</f>
        <v>314.34</v>
      </c>
      <c r="H207"/>
    </row>
    <row r="208" spans="1:8" ht="15.75" customHeight="1" x14ac:dyDescent="0.15">
      <c r="A208" s="1">
        <v>204</v>
      </c>
      <c r="B208" s="1">
        <v>10973</v>
      </c>
      <c r="C208" s="1" t="s">
        <v>284</v>
      </c>
      <c r="D208" s="1" t="s">
        <v>21</v>
      </c>
      <c r="E208" s="6" t="s">
        <v>565</v>
      </c>
      <c r="F208" s="5" t="str">
        <f>"320.28"</f>
        <v>320.28</v>
      </c>
      <c r="G208" s="5" t="str">
        <f>"320.28"</f>
        <v>320.28</v>
      </c>
      <c r="H208"/>
    </row>
    <row r="209" spans="1:8" ht="15.75" customHeight="1" x14ac:dyDescent="0.15">
      <c r="A209" s="1">
        <v>205</v>
      </c>
      <c r="B209" s="1">
        <v>3047</v>
      </c>
      <c r="C209" s="1" t="s">
        <v>285</v>
      </c>
      <c r="D209" s="1" t="s">
        <v>109</v>
      </c>
      <c r="E209" s="6" t="s">
        <v>565</v>
      </c>
      <c r="F209" s="5" t="str">
        <f>"321.73"</f>
        <v>321.73</v>
      </c>
      <c r="G209" s="5" t="str">
        <f>"331.63"</f>
        <v>331.63</v>
      </c>
      <c r="H209"/>
    </row>
    <row r="210" spans="1:8" ht="15.75" customHeight="1" x14ac:dyDescent="0.15">
      <c r="A210" s="1">
        <v>206</v>
      </c>
      <c r="B210" s="1">
        <v>11075</v>
      </c>
      <c r="C210" s="1" t="s">
        <v>286</v>
      </c>
      <c r="D210" s="1" t="s">
        <v>104</v>
      </c>
      <c r="E210" s="6" t="s">
        <v>565</v>
      </c>
      <c r="F210" s="5" t="str">
        <f>"322.04"</f>
        <v>322.04</v>
      </c>
      <c r="G210" s="5" t="str">
        <f>"322.04"</f>
        <v>322.04</v>
      </c>
      <c r="H210"/>
    </row>
    <row r="211" spans="1:8" ht="15.75" customHeight="1" x14ac:dyDescent="0.15">
      <c r="A211" s="1">
        <v>207</v>
      </c>
      <c r="B211" s="1">
        <v>3955</v>
      </c>
      <c r="C211" s="1" t="s">
        <v>287</v>
      </c>
      <c r="D211" s="1" t="s">
        <v>288</v>
      </c>
      <c r="E211" s="6" t="s">
        <v>565</v>
      </c>
      <c r="F211" s="5" t="str">
        <f>"326.59"</f>
        <v>326.59</v>
      </c>
      <c r="G211" s="5" t="str">
        <f>"333.67"</f>
        <v>333.67</v>
      </c>
      <c r="H211"/>
    </row>
    <row r="212" spans="1:8" ht="15.75" customHeight="1" x14ac:dyDescent="0.15">
      <c r="A212" s="1">
        <v>208</v>
      </c>
      <c r="B212" s="1">
        <v>9985</v>
      </c>
      <c r="C212" s="1" t="s">
        <v>289</v>
      </c>
      <c r="D212" s="1" t="s">
        <v>17</v>
      </c>
      <c r="E212" s="6" t="s">
        <v>565</v>
      </c>
      <c r="F212" s="5" t="str">
        <f>"327.00"</f>
        <v>327.00</v>
      </c>
      <c r="G212" s="5" t="str">
        <f>"327.00"</f>
        <v>327.00</v>
      </c>
      <c r="H212"/>
    </row>
    <row r="213" spans="1:8" ht="15.75" customHeight="1" x14ac:dyDescent="0.15">
      <c r="A213" s="1">
        <v>209</v>
      </c>
      <c r="B213" s="1">
        <v>11104</v>
      </c>
      <c r="C213" s="1" t="s">
        <v>290</v>
      </c>
      <c r="D213" s="1" t="s">
        <v>17</v>
      </c>
      <c r="E213" s="6" t="s">
        <v>565</v>
      </c>
      <c r="F213" s="5" t="str">
        <f>"334.59"</f>
        <v>334.59</v>
      </c>
      <c r="G213" s="5" t="str">
        <f>"334.59"</f>
        <v>334.59</v>
      </c>
      <c r="H213"/>
    </row>
    <row r="214" spans="1:8" ht="15.75" customHeight="1" x14ac:dyDescent="0.15">
      <c r="A214" s="1">
        <v>210</v>
      </c>
      <c r="B214" s="1">
        <v>8649</v>
      </c>
      <c r="C214" s="1" t="s">
        <v>291</v>
      </c>
      <c r="D214" s="1" t="s">
        <v>292</v>
      </c>
      <c r="E214" s="6" t="s">
        <v>565</v>
      </c>
      <c r="F214" s="5" t="str">
        <f>"336.95"</f>
        <v>336.95</v>
      </c>
      <c r="G214" s="5" t="str">
        <f>"336.95"</f>
        <v>336.95</v>
      </c>
      <c r="H214"/>
    </row>
    <row r="215" spans="1:8" ht="15.75" customHeight="1" x14ac:dyDescent="0.15">
      <c r="A215" s="1">
        <v>211</v>
      </c>
      <c r="B215" s="1">
        <v>11080</v>
      </c>
      <c r="C215" s="1" t="s">
        <v>293</v>
      </c>
      <c r="D215" s="1" t="s">
        <v>294</v>
      </c>
      <c r="E215" s="6" t="s">
        <v>565</v>
      </c>
      <c r="F215" s="5" t="str">
        <f>"337.34"</f>
        <v>337.34</v>
      </c>
      <c r="G215" s="5" t="str">
        <f>"337.34"</f>
        <v>337.34</v>
      </c>
      <c r="H215"/>
    </row>
    <row r="216" spans="1:8" ht="15.75" customHeight="1" x14ac:dyDescent="0.15">
      <c r="A216" s="1">
        <v>212</v>
      </c>
      <c r="B216" s="1">
        <v>1385</v>
      </c>
      <c r="C216" s="1" t="s">
        <v>295</v>
      </c>
      <c r="D216" s="1" t="s">
        <v>135</v>
      </c>
      <c r="E216" s="6" t="s">
        <v>565</v>
      </c>
      <c r="F216" s="5" t="str">
        <f>"338.78"</f>
        <v>338.78</v>
      </c>
      <c r="G216" s="5" t="str">
        <f>"338.78"</f>
        <v>338.78</v>
      </c>
      <c r="H216"/>
    </row>
    <row r="217" spans="1:8" ht="15.75" customHeight="1" x14ac:dyDescent="0.15">
      <c r="A217" s="1">
        <v>213</v>
      </c>
      <c r="B217" s="1">
        <v>7578</v>
      </c>
      <c r="C217" s="1" t="s">
        <v>296</v>
      </c>
      <c r="D217" s="1" t="s">
        <v>183</v>
      </c>
      <c r="E217" s="6" t="s">
        <v>565</v>
      </c>
      <c r="F217" s="5" t="str">
        <f>"345.35"</f>
        <v>345.35</v>
      </c>
      <c r="G217" s="5" t="str">
        <f>"345.35"</f>
        <v>345.35</v>
      </c>
      <c r="H217"/>
    </row>
    <row r="218" spans="1:8" ht="15.75" customHeight="1" x14ac:dyDescent="0.15">
      <c r="A218" s="1">
        <v>214</v>
      </c>
      <c r="B218" s="1">
        <v>10712</v>
      </c>
      <c r="C218" s="1" t="s">
        <v>297</v>
      </c>
      <c r="D218" s="1" t="s">
        <v>17</v>
      </c>
      <c r="E218" s="6" t="s">
        <v>565</v>
      </c>
      <c r="F218" s="5" t="str">
        <f>"345.49"</f>
        <v>345.49</v>
      </c>
      <c r="G218" s="5" t="str">
        <f>"345.49"</f>
        <v>345.49</v>
      </c>
      <c r="H218"/>
    </row>
    <row r="219" spans="1:8" ht="15.75" customHeight="1" x14ac:dyDescent="0.15">
      <c r="A219" s="1">
        <v>215</v>
      </c>
      <c r="B219" s="1">
        <v>8355</v>
      </c>
      <c r="C219" s="1" t="s">
        <v>298</v>
      </c>
      <c r="D219" s="1" t="s">
        <v>210</v>
      </c>
      <c r="E219" s="6" t="s">
        <v>565</v>
      </c>
      <c r="F219" s="5" t="str">
        <f>"345.67"</f>
        <v>345.67</v>
      </c>
      <c r="G219" s="5" t="str">
        <f>"345.67"</f>
        <v>345.67</v>
      </c>
      <c r="H219"/>
    </row>
    <row r="220" spans="1:8" ht="15.75" customHeight="1" x14ac:dyDescent="0.15">
      <c r="A220" s="1">
        <v>216</v>
      </c>
      <c r="B220" s="1">
        <v>11367</v>
      </c>
      <c r="C220" s="1" t="s">
        <v>299</v>
      </c>
      <c r="D220" s="1" t="s">
        <v>300</v>
      </c>
      <c r="E220" s="6" t="s">
        <v>565</v>
      </c>
      <c r="F220" s="5" t="str">
        <f>"346.93"</f>
        <v>346.93</v>
      </c>
      <c r="G220" s="5"/>
      <c r="H220"/>
    </row>
    <row r="221" spans="1:8" ht="15.75" customHeight="1" x14ac:dyDescent="0.15">
      <c r="A221" s="1">
        <v>217</v>
      </c>
      <c r="B221" s="1">
        <v>10353</v>
      </c>
      <c r="C221" s="1" t="s">
        <v>301</v>
      </c>
      <c r="D221" s="1" t="s">
        <v>58</v>
      </c>
      <c r="E221" s="6" t="s">
        <v>565</v>
      </c>
      <c r="F221" s="5" t="str">
        <f>"347.81"</f>
        <v>347.81</v>
      </c>
      <c r="G221" s="5" t="str">
        <f>"347.81"</f>
        <v>347.81</v>
      </c>
      <c r="H221"/>
    </row>
    <row r="222" spans="1:8" ht="15.75" customHeight="1" x14ac:dyDescent="0.15">
      <c r="A222" s="1">
        <v>218</v>
      </c>
      <c r="B222" s="1">
        <v>10463</v>
      </c>
      <c r="C222" s="1" t="s">
        <v>302</v>
      </c>
      <c r="D222" s="1" t="s">
        <v>7</v>
      </c>
      <c r="E222" s="6" t="s">
        <v>565</v>
      </c>
      <c r="F222" s="5" t="str">
        <f>"349.15"</f>
        <v>349.15</v>
      </c>
      <c r="G222" s="5" t="str">
        <f>"410.20"</f>
        <v>410.20</v>
      </c>
      <c r="H222"/>
    </row>
    <row r="223" spans="1:8" ht="15.75" customHeight="1" x14ac:dyDescent="0.15">
      <c r="A223" s="1">
        <v>219</v>
      </c>
      <c r="B223" s="1">
        <v>10480</v>
      </c>
      <c r="C223" s="1" t="s">
        <v>303</v>
      </c>
      <c r="D223" s="1" t="s">
        <v>58</v>
      </c>
      <c r="E223" s="6" t="s">
        <v>565</v>
      </c>
      <c r="F223" s="5" t="str">
        <f>"349.26"</f>
        <v>349.26</v>
      </c>
      <c r="G223" s="5" t="str">
        <f>"349.26"</f>
        <v>349.26</v>
      </c>
      <c r="H223"/>
    </row>
    <row r="224" spans="1:8" ht="15.75" customHeight="1" x14ac:dyDescent="0.15">
      <c r="A224" s="1">
        <v>220</v>
      </c>
      <c r="B224" s="1">
        <v>10658</v>
      </c>
      <c r="C224" s="1" t="s">
        <v>304</v>
      </c>
      <c r="D224" s="1" t="s">
        <v>21</v>
      </c>
      <c r="E224" s="6" t="s">
        <v>565</v>
      </c>
      <c r="F224" s="5" t="str">
        <f>"351.76"</f>
        <v>351.76</v>
      </c>
      <c r="G224" s="5" t="str">
        <f>"351.76"</f>
        <v>351.76</v>
      </c>
      <c r="H224"/>
    </row>
    <row r="225" spans="1:8" ht="15.75" customHeight="1" x14ac:dyDescent="0.15">
      <c r="A225" s="1">
        <v>221</v>
      </c>
      <c r="B225" s="1">
        <v>10847</v>
      </c>
      <c r="C225" s="1" t="s">
        <v>305</v>
      </c>
      <c r="D225" s="1" t="s">
        <v>7</v>
      </c>
      <c r="E225" s="6" t="s">
        <v>565</v>
      </c>
      <c r="F225" s="5" t="str">
        <f>"354.77"</f>
        <v>354.77</v>
      </c>
      <c r="G225" s="5" t="str">
        <f>"354.77"</f>
        <v>354.77</v>
      </c>
      <c r="H225"/>
    </row>
    <row r="226" spans="1:8" ht="15.75" customHeight="1" x14ac:dyDescent="0.15">
      <c r="A226" s="1">
        <v>222</v>
      </c>
      <c r="B226" s="1">
        <v>2261</v>
      </c>
      <c r="C226" s="1" t="s">
        <v>306</v>
      </c>
      <c r="D226" s="1" t="s">
        <v>307</v>
      </c>
      <c r="E226" s="6" t="s">
        <v>565</v>
      </c>
      <c r="F226" s="5" t="str">
        <f>"355.66"</f>
        <v>355.66</v>
      </c>
      <c r="G226" s="5" t="str">
        <f>"355.66"</f>
        <v>355.66</v>
      </c>
      <c r="H226"/>
    </row>
    <row r="227" spans="1:8" ht="15.75" customHeight="1" x14ac:dyDescent="0.15">
      <c r="A227" s="1">
        <v>223</v>
      </c>
      <c r="B227" s="1">
        <v>10331</v>
      </c>
      <c r="C227" s="1" t="s">
        <v>308</v>
      </c>
      <c r="D227" s="1" t="s">
        <v>207</v>
      </c>
      <c r="E227" s="6" t="s">
        <v>565</v>
      </c>
      <c r="F227" s="5" t="str">
        <f>"361.57"</f>
        <v>361.57</v>
      </c>
      <c r="G227" s="5" t="str">
        <f>"361.57"</f>
        <v>361.57</v>
      </c>
      <c r="H227"/>
    </row>
    <row r="228" spans="1:8" ht="15.75" customHeight="1" x14ac:dyDescent="0.15">
      <c r="A228" s="1">
        <v>224</v>
      </c>
      <c r="B228" s="1">
        <v>10879</v>
      </c>
      <c r="C228" s="1" t="s">
        <v>309</v>
      </c>
      <c r="D228" s="1" t="s">
        <v>7</v>
      </c>
      <c r="E228" s="6" t="s">
        <v>565</v>
      </c>
      <c r="F228" s="5" t="str">
        <f>"364.29"</f>
        <v>364.29</v>
      </c>
      <c r="G228" s="5" t="str">
        <f>"371.49"</f>
        <v>371.49</v>
      </c>
      <c r="H228"/>
    </row>
    <row r="229" spans="1:8" ht="15.75" customHeight="1" x14ac:dyDescent="0.15">
      <c r="A229" s="1">
        <v>225</v>
      </c>
      <c r="B229" s="1">
        <v>10802</v>
      </c>
      <c r="C229" s="1" t="s">
        <v>310</v>
      </c>
      <c r="D229" s="1" t="s">
        <v>58</v>
      </c>
      <c r="E229" s="6" t="s">
        <v>565</v>
      </c>
      <c r="F229" s="5" t="str">
        <f>"365.04"</f>
        <v>365.04</v>
      </c>
      <c r="G229" s="5" t="str">
        <f>"365.04"</f>
        <v>365.04</v>
      </c>
      <c r="H229"/>
    </row>
    <row r="230" spans="1:8" ht="15.75" customHeight="1" x14ac:dyDescent="0.15">
      <c r="A230" s="1">
        <v>226</v>
      </c>
      <c r="B230" s="1">
        <v>2187</v>
      </c>
      <c r="C230" s="1" t="s">
        <v>311</v>
      </c>
      <c r="D230" s="1" t="s">
        <v>104</v>
      </c>
      <c r="E230" s="6" t="s">
        <v>565</v>
      </c>
      <c r="F230" s="5" t="str">
        <f>"365.07"</f>
        <v>365.07</v>
      </c>
      <c r="G230" s="5"/>
      <c r="H230"/>
    </row>
    <row r="231" spans="1:8" ht="15.75" customHeight="1" x14ac:dyDescent="0.15">
      <c r="A231" s="1">
        <v>227</v>
      </c>
      <c r="B231" s="1">
        <v>479</v>
      </c>
      <c r="C231" s="1" t="s">
        <v>312</v>
      </c>
      <c r="D231" s="1" t="s">
        <v>224</v>
      </c>
      <c r="E231" s="6" t="s">
        <v>565</v>
      </c>
      <c r="F231" s="5" t="str">
        <f>"365.08"</f>
        <v>365.08</v>
      </c>
      <c r="G231" s="5" t="str">
        <f>"365.08"</f>
        <v>365.08</v>
      </c>
      <c r="H231"/>
    </row>
    <row r="232" spans="1:8" ht="15.75" customHeight="1" x14ac:dyDescent="0.15">
      <c r="A232" s="1">
        <v>228</v>
      </c>
      <c r="B232" s="1">
        <v>7202</v>
      </c>
      <c r="C232" s="1" t="s">
        <v>313</v>
      </c>
      <c r="D232" s="1" t="s">
        <v>141</v>
      </c>
      <c r="E232" s="6" t="s">
        <v>565</v>
      </c>
      <c r="F232" s="5" t="str">
        <f>"366.95"</f>
        <v>366.95</v>
      </c>
      <c r="G232" s="5" t="str">
        <f>"366.95"</f>
        <v>366.95</v>
      </c>
      <c r="H232"/>
    </row>
    <row r="233" spans="1:8" ht="15.75" customHeight="1" x14ac:dyDescent="0.15">
      <c r="A233" s="1">
        <v>229</v>
      </c>
      <c r="B233" s="1">
        <v>8425</v>
      </c>
      <c r="C233" s="1" t="s">
        <v>314</v>
      </c>
      <c r="D233" s="1" t="s">
        <v>60</v>
      </c>
      <c r="E233" s="6" t="s">
        <v>565</v>
      </c>
      <c r="F233" s="5" t="str">
        <f>"368.52"</f>
        <v>368.52</v>
      </c>
      <c r="G233" s="5" t="str">
        <f>"368.52"</f>
        <v>368.52</v>
      </c>
      <c r="H233"/>
    </row>
    <row r="234" spans="1:8" ht="15.75" customHeight="1" x14ac:dyDescent="0.15">
      <c r="A234" s="1">
        <v>230</v>
      </c>
      <c r="B234" s="1">
        <v>10534</v>
      </c>
      <c r="C234" s="1" t="s">
        <v>315</v>
      </c>
      <c r="D234" s="1" t="s">
        <v>115</v>
      </c>
      <c r="E234" s="6" t="s">
        <v>565</v>
      </c>
      <c r="F234" s="5" t="str">
        <f>"370.10"</f>
        <v>370.10</v>
      </c>
      <c r="G234" s="5" t="str">
        <f>"370.10"</f>
        <v>370.10</v>
      </c>
      <c r="H234"/>
    </row>
    <row r="235" spans="1:8" ht="15.75" customHeight="1" x14ac:dyDescent="0.15">
      <c r="A235" s="1">
        <v>231</v>
      </c>
      <c r="B235" s="1">
        <v>10741</v>
      </c>
      <c r="C235" s="1" t="s">
        <v>316</v>
      </c>
      <c r="D235" s="1" t="s">
        <v>58</v>
      </c>
      <c r="E235" s="6" t="s">
        <v>565</v>
      </c>
      <c r="F235" s="5" t="str">
        <f>"372.38"</f>
        <v>372.38</v>
      </c>
      <c r="G235" s="5" t="str">
        <f>"372.38"</f>
        <v>372.38</v>
      </c>
      <c r="H235"/>
    </row>
    <row r="236" spans="1:8" ht="15.75" customHeight="1" x14ac:dyDescent="0.15">
      <c r="A236" s="1">
        <v>232</v>
      </c>
      <c r="B236" s="1">
        <v>10814</v>
      </c>
      <c r="C236" s="1" t="s">
        <v>317</v>
      </c>
      <c r="D236" s="1" t="s">
        <v>58</v>
      </c>
      <c r="E236" s="6" t="s">
        <v>565</v>
      </c>
      <c r="F236" s="5" t="str">
        <f>"379.54"</f>
        <v>379.54</v>
      </c>
      <c r="G236" s="5" t="str">
        <f>"379.54"</f>
        <v>379.54</v>
      </c>
      <c r="H236"/>
    </row>
    <row r="237" spans="1:8" ht="15.75" customHeight="1" x14ac:dyDescent="0.15">
      <c r="A237" s="1">
        <v>233</v>
      </c>
      <c r="B237" s="1">
        <v>1000</v>
      </c>
      <c r="C237" s="1" t="s">
        <v>318</v>
      </c>
      <c r="D237" s="1" t="s">
        <v>319</v>
      </c>
      <c r="E237" s="6" t="s">
        <v>565</v>
      </c>
      <c r="F237" s="5" t="str">
        <f>"383.12"</f>
        <v>383.12</v>
      </c>
      <c r="G237" s="5" t="str">
        <f>"383.12"</f>
        <v>383.12</v>
      </c>
      <c r="H237"/>
    </row>
    <row r="238" spans="1:8" ht="15.75" customHeight="1" x14ac:dyDescent="0.15">
      <c r="A238" s="1">
        <v>234</v>
      </c>
      <c r="B238" s="1">
        <v>10746</v>
      </c>
      <c r="C238" s="1" t="s">
        <v>320</v>
      </c>
      <c r="D238" s="1" t="s">
        <v>58</v>
      </c>
      <c r="E238" s="6" t="s">
        <v>565</v>
      </c>
      <c r="F238" s="5" t="str">
        <f>"385.51"</f>
        <v>385.51</v>
      </c>
      <c r="G238" s="5" t="str">
        <f>"385.51"</f>
        <v>385.51</v>
      </c>
      <c r="H238"/>
    </row>
    <row r="239" spans="1:8" ht="15.75" customHeight="1" x14ac:dyDescent="0.15">
      <c r="A239" s="1">
        <v>235</v>
      </c>
      <c r="B239" s="1">
        <v>10676</v>
      </c>
      <c r="C239" s="1" t="s">
        <v>321</v>
      </c>
      <c r="D239" s="1" t="s">
        <v>322</v>
      </c>
      <c r="E239" s="6" t="s">
        <v>565</v>
      </c>
      <c r="F239" s="5" t="str">
        <f>"387.37"</f>
        <v>387.37</v>
      </c>
      <c r="G239" s="5" t="str">
        <f>"387.37"</f>
        <v>387.37</v>
      </c>
      <c r="H239"/>
    </row>
    <row r="240" spans="1:8" ht="15.75" customHeight="1" x14ac:dyDescent="0.15">
      <c r="A240" s="1">
        <v>236</v>
      </c>
      <c r="B240" s="1">
        <v>10359</v>
      </c>
      <c r="C240" s="1" t="s">
        <v>323</v>
      </c>
      <c r="D240" s="1" t="s">
        <v>17</v>
      </c>
      <c r="E240" s="6" t="s">
        <v>565</v>
      </c>
      <c r="F240" s="5" t="str">
        <f>"400.43"</f>
        <v>400.43</v>
      </c>
      <c r="G240" s="5" t="str">
        <f>"400.43"</f>
        <v>400.43</v>
      </c>
      <c r="H240"/>
    </row>
    <row r="241" spans="1:8" ht="15.75" customHeight="1" x14ac:dyDescent="0.15">
      <c r="A241" s="1">
        <v>237</v>
      </c>
      <c r="B241" s="1">
        <v>11073</v>
      </c>
      <c r="C241" s="1" t="s">
        <v>324</v>
      </c>
      <c r="D241" s="1" t="s">
        <v>71</v>
      </c>
      <c r="E241" s="6" t="s">
        <v>565</v>
      </c>
      <c r="F241" s="5" t="str">
        <f>"402.53"</f>
        <v>402.53</v>
      </c>
      <c r="G241" s="5" t="str">
        <f>"402.53"</f>
        <v>402.53</v>
      </c>
      <c r="H241"/>
    </row>
    <row r="242" spans="1:8" ht="15.75" customHeight="1" x14ac:dyDescent="0.15">
      <c r="A242" s="1">
        <v>238</v>
      </c>
      <c r="B242" s="1">
        <v>10366</v>
      </c>
      <c r="C242" s="1" t="s">
        <v>325</v>
      </c>
      <c r="D242" s="1" t="s">
        <v>207</v>
      </c>
      <c r="E242" s="6" t="s">
        <v>565</v>
      </c>
      <c r="F242" s="5" t="str">
        <f>"403.28"</f>
        <v>403.28</v>
      </c>
      <c r="G242" s="5" t="str">
        <f>"403.28"</f>
        <v>403.28</v>
      </c>
      <c r="H242"/>
    </row>
    <row r="243" spans="1:8" ht="15.75" customHeight="1" x14ac:dyDescent="0.15">
      <c r="A243" s="1">
        <v>239</v>
      </c>
      <c r="B243" s="1">
        <v>10848</v>
      </c>
      <c r="C243" s="1" t="s">
        <v>326</v>
      </c>
      <c r="D243" s="1" t="s">
        <v>7</v>
      </c>
      <c r="E243" s="6" t="s">
        <v>565</v>
      </c>
      <c r="F243" s="5" t="str">
        <f>"406.96"</f>
        <v>406.96</v>
      </c>
      <c r="G243" s="5" t="str">
        <f>"431.01"</f>
        <v>431.01</v>
      </c>
      <c r="H243"/>
    </row>
    <row r="244" spans="1:8" ht="15.75" customHeight="1" x14ac:dyDescent="0.15">
      <c r="A244" s="1">
        <v>240</v>
      </c>
      <c r="B244" s="1">
        <v>6486</v>
      </c>
      <c r="C244" s="1" t="s">
        <v>327</v>
      </c>
      <c r="D244" s="1" t="s">
        <v>328</v>
      </c>
      <c r="E244" s="6" t="s">
        <v>565</v>
      </c>
      <c r="F244" s="5" t="str">
        <f>"407.45"</f>
        <v>407.45</v>
      </c>
      <c r="G244" s="5" t="str">
        <f>"407.45"</f>
        <v>407.45</v>
      </c>
      <c r="H244"/>
    </row>
    <row r="245" spans="1:8" ht="15.75" customHeight="1" x14ac:dyDescent="0.15">
      <c r="A245" s="1">
        <v>241</v>
      </c>
      <c r="B245" s="1">
        <v>9973</v>
      </c>
      <c r="C245" s="1" t="s">
        <v>329</v>
      </c>
      <c r="D245" s="1" t="s">
        <v>330</v>
      </c>
      <c r="E245" s="6" t="s">
        <v>565</v>
      </c>
      <c r="F245" s="5" t="str">
        <f>"414.65"</f>
        <v>414.65</v>
      </c>
      <c r="G245" s="5" t="str">
        <f>"414.65"</f>
        <v>414.65</v>
      </c>
      <c r="H245"/>
    </row>
    <row r="246" spans="1:8" ht="15.75" customHeight="1" x14ac:dyDescent="0.15">
      <c r="A246" s="1">
        <v>242</v>
      </c>
      <c r="B246" s="1">
        <v>10767</v>
      </c>
      <c r="C246" s="1" t="s">
        <v>331</v>
      </c>
      <c r="D246" s="1" t="s">
        <v>58</v>
      </c>
      <c r="E246" s="6" t="s">
        <v>565</v>
      </c>
      <c r="F246" s="5" t="str">
        <f>"425.99"</f>
        <v>425.99</v>
      </c>
      <c r="G246" s="5" t="str">
        <f>"425.99"</f>
        <v>425.99</v>
      </c>
      <c r="H246"/>
    </row>
    <row r="247" spans="1:8" ht="15.75" customHeight="1" x14ac:dyDescent="0.15">
      <c r="A247" s="1">
        <v>243</v>
      </c>
      <c r="B247" s="1">
        <v>10301</v>
      </c>
      <c r="C247" s="1" t="s">
        <v>332</v>
      </c>
      <c r="D247" s="1" t="s">
        <v>38</v>
      </c>
      <c r="E247" s="6" t="s">
        <v>565</v>
      </c>
      <c r="F247" s="5" t="str">
        <f>"427.64"</f>
        <v>427.64</v>
      </c>
      <c r="G247" s="5" t="str">
        <f>"427.64"</f>
        <v>427.64</v>
      </c>
      <c r="H247"/>
    </row>
    <row r="248" spans="1:8" ht="15.75" customHeight="1" x14ac:dyDescent="0.15">
      <c r="A248" s="1">
        <v>244</v>
      </c>
      <c r="B248" s="1">
        <v>10697</v>
      </c>
      <c r="C248" s="1" t="s">
        <v>333</v>
      </c>
      <c r="D248" s="1" t="s">
        <v>58</v>
      </c>
      <c r="E248" s="6" t="s">
        <v>565</v>
      </c>
      <c r="F248" s="5" t="str">
        <f>"428.62"</f>
        <v>428.62</v>
      </c>
      <c r="G248" s="5" t="str">
        <f>"428.62"</f>
        <v>428.62</v>
      </c>
      <c r="H248"/>
    </row>
    <row r="249" spans="1:8" ht="15.75" customHeight="1" x14ac:dyDescent="0.15">
      <c r="A249" s="1">
        <v>245</v>
      </c>
      <c r="B249" s="1">
        <v>10294</v>
      </c>
      <c r="C249" s="1" t="s">
        <v>334</v>
      </c>
      <c r="D249" s="1" t="s">
        <v>210</v>
      </c>
      <c r="E249" s="6" t="s">
        <v>565</v>
      </c>
      <c r="F249" s="5" t="str">
        <f>"429.61"</f>
        <v>429.61</v>
      </c>
      <c r="G249" s="5" t="str">
        <f>"429.61"</f>
        <v>429.61</v>
      </c>
      <c r="H249"/>
    </row>
    <row r="250" spans="1:8" ht="15.75" customHeight="1" x14ac:dyDescent="0.15">
      <c r="A250" s="1">
        <v>246</v>
      </c>
      <c r="B250" s="1">
        <v>9737</v>
      </c>
      <c r="C250" s="1" t="s">
        <v>335</v>
      </c>
      <c r="D250" s="1" t="s">
        <v>76</v>
      </c>
      <c r="E250" s="6" t="s">
        <v>565</v>
      </c>
      <c r="F250" s="5" t="str">
        <f>"436.71"</f>
        <v>436.71</v>
      </c>
      <c r="G250" s="5" t="str">
        <f>"436.71"</f>
        <v>436.71</v>
      </c>
      <c r="H250"/>
    </row>
    <row r="251" spans="1:8" ht="15.75" customHeight="1" x14ac:dyDescent="0.15">
      <c r="A251" s="1">
        <v>247</v>
      </c>
      <c r="B251" s="1">
        <v>11014</v>
      </c>
      <c r="C251" s="1" t="s">
        <v>336</v>
      </c>
      <c r="D251" s="1" t="s">
        <v>21</v>
      </c>
      <c r="E251" s="6" t="s">
        <v>565</v>
      </c>
      <c r="F251" s="5" t="str">
        <f>"441.65"</f>
        <v>441.65</v>
      </c>
      <c r="G251" s="5" t="str">
        <f>"441.65"</f>
        <v>441.65</v>
      </c>
      <c r="H251"/>
    </row>
    <row r="252" spans="1:8" ht="15.75" customHeight="1" x14ac:dyDescent="0.15">
      <c r="A252" s="1">
        <v>248</v>
      </c>
      <c r="B252" s="1">
        <v>10358</v>
      </c>
      <c r="C252" s="1" t="s">
        <v>337</v>
      </c>
      <c r="D252" s="1" t="s">
        <v>17</v>
      </c>
      <c r="E252" s="6" t="s">
        <v>565</v>
      </c>
      <c r="F252" s="5" t="str">
        <f>"441.69"</f>
        <v>441.69</v>
      </c>
      <c r="G252" s="5" t="str">
        <f>"441.69"</f>
        <v>441.69</v>
      </c>
      <c r="H252"/>
    </row>
    <row r="253" spans="1:8" ht="15.75" customHeight="1" x14ac:dyDescent="0.15">
      <c r="A253" s="1">
        <v>249</v>
      </c>
      <c r="B253" s="1">
        <v>3680</v>
      </c>
      <c r="C253" s="1" t="s">
        <v>338</v>
      </c>
      <c r="D253" s="1" t="s">
        <v>280</v>
      </c>
      <c r="E253" s="6" t="s">
        <v>565</v>
      </c>
      <c r="F253" s="5" t="str">
        <f>"444.08"</f>
        <v>444.08</v>
      </c>
      <c r="G253" s="5" t="str">
        <f>"444.08"</f>
        <v>444.08</v>
      </c>
      <c r="H253"/>
    </row>
    <row r="254" spans="1:8" ht="15.75" customHeight="1" x14ac:dyDescent="0.15">
      <c r="A254" s="1">
        <v>250</v>
      </c>
      <c r="B254" s="1">
        <v>11088</v>
      </c>
      <c r="C254" s="1" t="s">
        <v>339</v>
      </c>
      <c r="D254" s="1" t="s">
        <v>58</v>
      </c>
      <c r="E254" s="6" t="s">
        <v>565</v>
      </c>
      <c r="F254" s="5" t="str">
        <f>"444.24"</f>
        <v>444.24</v>
      </c>
      <c r="G254" s="5" t="str">
        <f>"444.24"</f>
        <v>444.24</v>
      </c>
      <c r="H254"/>
    </row>
    <row r="255" spans="1:8" ht="15.75" customHeight="1" x14ac:dyDescent="0.15">
      <c r="A255" s="1">
        <v>251</v>
      </c>
      <c r="B255" s="1">
        <v>10637</v>
      </c>
      <c r="C255" s="1" t="s">
        <v>340</v>
      </c>
      <c r="D255" s="1" t="s">
        <v>7</v>
      </c>
      <c r="E255" s="6" t="s">
        <v>565</v>
      </c>
      <c r="F255" s="5" t="str">
        <f>"448.99"</f>
        <v>448.99</v>
      </c>
      <c r="G255" s="5" t="str">
        <f>"665.33"</f>
        <v>665.33</v>
      </c>
      <c r="H255"/>
    </row>
    <row r="256" spans="1:8" ht="15.75" customHeight="1" x14ac:dyDescent="0.15">
      <c r="A256" s="1">
        <v>252</v>
      </c>
      <c r="B256" s="1">
        <v>10687</v>
      </c>
      <c r="C256" s="1" t="s">
        <v>341</v>
      </c>
      <c r="D256" s="1" t="s">
        <v>17</v>
      </c>
      <c r="E256" s="6" t="s">
        <v>565</v>
      </c>
      <c r="F256" s="5" t="str">
        <f>"449.99"</f>
        <v>449.99</v>
      </c>
      <c r="G256" s="5" t="str">
        <f>"449.99"</f>
        <v>449.99</v>
      </c>
      <c r="H256"/>
    </row>
    <row r="257" spans="1:8" ht="15.75" customHeight="1" x14ac:dyDescent="0.15">
      <c r="A257" s="1">
        <v>253</v>
      </c>
      <c r="B257" s="1">
        <v>7075</v>
      </c>
      <c r="C257" s="1" t="s">
        <v>342</v>
      </c>
      <c r="D257" s="1" t="s">
        <v>343</v>
      </c>
      <c r="E257" s="6" t="s">
        <v>565</v>
      </c>
      <c r="F257" s="5" t="str">
        <f>"452.36"</f>
        <v>452.36</v>
      </c>
      <c r="G257" s="5" t="str">
        <f>"452.36"</f>
        <v>452.36</v>
      </c>
      <c r="H257"/>
    </row>
    <row r="258" spans="1:8" ht="15.75" customHeight="1" x14ac:dyDescent="0.15">
      <c r="A258" s="1">
        <v>254</v>
      </c>
      <c r="B258" s="1">
        <v>10700</v>
      </c>
      <c r="C258" s="1" t="s">
        <v>344</v>
      </c>
      <c r="D258" s="1" t="s">
        <v>21</v>
      </c>
      <c r="E258" s="6" t="s">
        <v>565</v>
      </c>
      <c r="F258" s="5" t="str">
        <f>"453.25"</f>
        <v>453.25</v>
      </c>
      <c r="G258" s="5" t="str">
        <f>"453.25"</f>
        <v>453.25</v>
      </c>
      <c r="H258"/>
    </row>
    <row r="259" spans="1:8" ht="15.75" customHeight="1" x14ac:dyDescent="0.15">
      <c r="A259" s="1">
        <v>255</v>
      </c>
      <c r="B259" s="1">
        <v>5369</v>
      </c>
      <c r="C259" s="1" t="s">
        <v>345</v>
      </c>
      <c r="D259" s="1" t="s">
        <v>147</v>
      </c>
      <c r="E259" s="6" t="s">
        <v>565</v>
      </c>
      <c r="F259" s="5" t="str">
        <f>"454.03"</f>
        <v>454.03</v>
      </c>
      <c r="G259" s="5" t="str">
        <f>"477.91"</f>
        <v>477.91</v>
      </c>
      <c r="H259"/>
    </row>
    <row r="260" spans="1:8" ht="15.75" customHeight="1" x14ac:dyDescent="0.15">
      <c r="A260" s="1">
        <v>256</v>
      </c>
      <c r="B260" s="1">
        <v>10873</v>
      </c>
      <c r="C260" s="1" t="s">
        <v>346</v>
      </c>
      <c r="D260" s="1" t="s">
        <v>7</v>
      </c>
      <c r="E260" s="6" t="s">
        <v>565</v>
      </c>
      <c r="F260" s="5" t="str">
        <f>"455.37"</f>
        <v>455.37</v>
      </c>
      <c r="G260" s="5"/>
      <c r="H260"/>
    </row>
    <row r="261" spans="1:8" ht="15.75" customHeight="1" x14ac:dyDescent="0.15">
      <c r="A261" s="1">
        <v>257</v>
      </c>
      <c r="B261" s="1">
        <v>10255</v>
      </c>
      <c r="C261" s="1" t="s">
        <v>347</v>
      </c>
      <c r="D261" s="1" t="s">
        <v>348</v>
      </c>
      <c r="E261" s="6" t="s">
        <v>565</v>
      </c>
      <c r="F261" s="5" t="str">
        <f>"456.77"</f>
        <v>456.77</v>
      </c>
      <c r="G261" s="5" t="str">
        <f>"456.77"</f>
        <v>456.77</v>
      </c>
      <c r="H261"/>
    </row>
    <row r="262" spans="1:8" ht="15.75" customHeight="1" x14ac:dyDescent="0.15">
      <c r="A262" s="1">
        <v>258</v>
      </c>
      <c r="B262" s="1">
        <v>11070</v>
      </c>
      <c r="C262" s="1" t="s">
        <v>349</v>
      </c>
      <c r="D262" s="1" t="s">
        <v>17</v>
      </c>
      <c r="E262" s="6" t="s">
        <v>565</v>
      </c>
      <c r="F262" s="5" t="str">
        <f>"457.65"</f>
        <v>457.65</v>
      </c>
      <c r="G262" s="5" t="str">
        <f>"457.65"</f>
        <v>457.65</v>
      </c>
      <c r="H262"/>
    </row>
    <row r="263" spans="1:8" ht="15.75" customHeight="1" x14ac:dyDescent="0.15">
      <c r="A263" s="1">
        <v>259</v>
      </c>
      <c r="B263" s="1">
        <v>2661</v>
      </c>
      <c r="C263" s="1" t="s">
        <v>350</v>
      </c>
      <c r="D263" s="1" t="s">
        <v>351</v>
      </c>
      <c r="E263" s="6" t="s">
        <v>565</v>
      </c>
      <c r="F263" s="5" t="str">
        <f>"457.99"</f>
        <v>457.99</v>
      </c>
      <c r="G263" s="5" t="str">
        <f>"457.99"</f>
        <v>457.99</v>
      </c>
      <c r="H263"/>
    </row>
    <row r="264" spans="1:8" ht="15.75" customHeight="1" x14ac:dyDescent="0.15">
      <c r="A264" s="1">
        <v>260</v>
      </c>
      <c r="B264" s="1">
        <v>8444</v>
      </c>
      <c r="C264" s="1" t="s">
        <v>352</v>
      </c>
      <c r="D264" s="1" t="s">
        <v>353</v>
      </c>
      <c r="E264" s="6" t="s">
        <v>565</v>
      </c>
      <c r="F264" s="5" t="str">
        <f>"460.55"</f>
        <v>460.55</v>
      </c>
      <c r="G264" s="5" t="str">
        <f>"460.55"</f>
        <v>460.55</v>
      </c>
      <c r="H264"/>
    </row>
    <row r="265" spans="1:8" ht="15.75" customHeight="1" x14ac:dyDescent="0.15">
      <c r="A265" s="1">
        <v>261</v>
      </c>
      <c r="B265" s="1">
        <v>5293</v>
      </c>
      <c r="C265" s="1" t="s">
        <v>354</v>
      </c>
      <c r="D265" s="1" t="s">
        <v>224</v>
      </c>
      <c r="E265" s="6" t="s">
        <v>565</v>
      </c>
      <c r="F265" s="5" t="str">
        <f>"465.07"</f>
        <v>465.07</v>
      </c>
      <c r="G265" s="5" t="str">
        <f>"465.07"</f>
        <v>465.07</v>
      </c>
      <c r="H265"/>
    </row>
    <row r="266" spans="1:8" ht="15.75" customHeight="1" x14ac:dyDescent="0.15">
      <c r="A266" s="1">
        <v>262</v>
      </c>
      <c r="B266" s="1">
        <v>11065</v>
      </c>
      <c r="C266" s="1" t="s">
        <v>355</v>
      </c>
      <c r="D266" s="1" t="s">
        <v>210</v>
      </c>
      <c r="E266" s="6" t="s">
        <v>565</v>
      </c>
      <c r="F266" s="5" t="str">
        <f>"473.32"</f>
        <v>473.32</v>
      </c>
      <c r="G266" s="5" t="str">
        <f>"473.32"</f>
        <v>473.32</v>
      </c>
      <c r="H266"/>
    </row>
    <row r="267" spans="1:8" ht="15.75" customHeight="1" x14ac:dyDescent="0.15">
      <c r="A267" s="1">
        <v>263</v>
      </c>
      <c r="B267" s="1">
        <v>10768</v>
      </c>
      <c r="C267" s="1" t="s">
        <v>356</v>
      </c>
      <c r="D267" s="1" t="s">
        <v>58</v>
      </c>
      <c r="E267" s="6" t="s">
        <v>565</v>
      </c>
      <c r="F267" s="5" t="str">
        <f>"484.02"</f>
        <v>484.02</v>
      </c>
      <c r="G267" s="5" t="str">
        <f>"484.02"</f>
        <v>484.02</v>
      </c>
      <c r="H267"/>
    </row>
    <row r="268" spans="1:8" ht="15.75" customHeight="1" x14ac:dyDescent="0.15">
      <c r="A268" s="1">
        <v>264</v>
      </c>
      <c r="B268" s="1">
        <v>5916</v>
      </c>
      <c r="C268" s="1" t="s">
        <v>357</v>
      </c>
      <c r="D268" s="1" t="s">
        <v>63</v>
      </c>
      <c r="E268" s="6" t="s">
        <v>565</v>
      </c>
      <c r="F268" s="5" t="str">
        <f>"485.63"</f>
        <v>485.63</v>
      </c>
      <c r="G268" s="5" t="str">
        <f>"485.63"</f>
        <v>485.63</v>
      </c>
      <c r="H268"/>
    </row>
    <row r="269" spans="1:8" ht="15.75" customHeight="1" x14ac:dyDescent="0.15">
      <c r="A269" s="1">
        <v>265</v>
      </c>
      <c r="B269" s="1">
        <v>10583</v>
      </c>
      <c r="C269" s="1" t="s">
        <v>358</v>
      </c>
      <c r="D269" s="1" t="s">
        <v>7</v>
      </c>
      <c r="E269" s="6" t="s">
        <v>565</v>
      </c>
      <c r="F269" s="5" t="str">
        <f>"486.23"</f>
        <v>486.23</v>
      </c>
      <c r="G269" s="5" t="str">
        <f>"486.23"</f>
        <v>486.23</v>
      </c>
      <c r="H269"/>
    </row>
    <row r="270" spans="1:8" ht="15.75" customHeight="1" x14ac:dyDescent="0.15">
      <c r="A270" s="1">
        <v>266</v>
      </c>
      <c r="B270" s="1">
        <v>10738</v>
      </c>
      <c r="C270" s="1" t="s">
        <v>359</v>
      </c>
      <c r="D270" s="1" t="s">
        <v>58</v>
      </c>
      <c r="E270" s="6" t="s">
        <v>565</v>
      </c>
      <c r="F270" s="5" t="str">
        <f>"491.54"</f>
        <v>491.54</v>
      </c>
      <c r="G270" s="5" t="str">
        <f>"491.54"</f>
        <v>491.54</v>
      </c>
      <c r="H270"/>
    </row>
    <row r="271" spans="1:8" ht="15.75" customHeight="1" x14ac:dyDescent="0.15">
      <c r="A271" s="1">
        <v>267</v>
      </c>
      <c r="B271" s="1">
        <v>11094</v>
      </c>
      <c r="C271" s="1" t="s">
        <v>360</v>
      </c>
      <c r="D271" s="1" t="s">
        <v>210</v>
      </c>
      <c r="E271" s="6" t="s">
        <v>565</v>
      </c>
      <c r="F271" s="5" t="str">
        <f>"495.31"</f>
        <v>495.31</v>
      </c>
      <c r="G271" s="5" t="str">
        <f>"495.31"</f>
        <v>495.31</v>
      </c>
      <c r="H271"/>
    </row>
    <row r="272" spans="1:8" ht="15.75" customHeight="1" x14ac:dyDescent="0.15">
      <c r="A272" s="1">
        <v>268</v>
      </c>
      <c r="B272" s="1">
        <v>10466</v>
      </c>
      <c r="C272" s="1" t="s">
        <v>361</v>
      </c>
      <c r="D272" s="1" t="s">
        <v>58</v>
      </c>
      <c r="E272" s="6" t="s">
        <v>565</v>
      </c>
      <c r="F272" s="5" t="str">
        <f>"497.02"</f>
        <v>497.02</v>
      </c>
      <c r="G272" s="5" t="str">
        <f>"497.02"</f>
        <v>497.02</v>
      </c>
      <c r="H272"/>
    </row>
    <row r="273" spans="1:8" ht="15.75" customHeight="1" x14ac:dyDescent="0.15">
      <c r="A273" s="1">
        <v>269</v>
      </c>
      <c r="B273" s="1">
        <v>10972</v>
      </c>
      <c r="C273" s="1" t="s">
        <v>362</v>
      </c>
      <c r="D273" s="1" t="s">
        <v>21</v>
      </c>
      <c r="E273" s="6" t="s">
        <v>565</v>
      </c>
      <c r="F273" s="5" t="str">
        <f>"506.59"</f>
        <v>506.59</v>
      </c>
      <c r="G273" s="5" t="str">
        <f>"506.59"</f>
        <v>506.59</v>
      </c>
      <c r="H273"/>
    </row>
    <row r="274" spans="1:8" ht="15.75" customHeight="1" x14ac:dyDescent="0.15">
      <c r="A274" s="1">
        <v>270</v>
      </c>
      <c r="B274" s="1">
        <v>10878</v>
      </c>
      <c r="C274" s="1" t="s">
        <v>363</v>
      </c>
      <c r="D274" s="1" t="s">
        <v>7</v>
      </c>
      <c r="E274" s="6" t="s">
        <v>565</v>
      </c>
      <c r="F274" s="5" t="str">
        <f>"507.57"</f>
        <v>507.57</v>
      </c>
      <c r="G274" s="5" t="str">
        <f>"514.88"</f>
        <v>514.88</v>
      </c>
      <c r="H274"/>
    </row>
    <row r="275" spans="1:8" ht="15.75" customHeight="1" x14ac:dyDescent="0.15">
      <c r="A275" s="1">
        <v>271</v>
      </c>
      <c r="B275" s="1">
        <v>10501</v>
      </c>
      <c r="C275" s="1" t="s">
        <v>364</v>
      </c>
      <c r="D275" s="1" t="s">
        <v>58</v>
      </c>
      <c r="E275" s="6" t="s">
        <v>565</v>
      </c>
      <c r="F275" s="5" t="str">
        <f>"509.30"</f>
        <v>509.30</v>
      </c>
      <c r="G275" s="5" t="str">
        <f>"509.30"</f>
        <v>509.30</v>
      </c>
      <c r="H275"/>
    </row>
    <row r="276" spans="1:8" ht="15.75" customHeight="1" x14ac:dyDescent="0.15">
      <c r="A276" s="1">
        <v>272</v>
      </c>
      <c r="B276" s="1">
        <v>11027</v>
      </c>
      <c r="C276" s="1" t="s">
        <v>365</v>
      </c>
      <c r="D276" s="1" t="s">
        <v>207</v>
      </c>
      <c r="E276" s="6" t="s">
        <v>565</v>
      </c>
      <c r="F276" s="5" t="str">
        <f>"509.41"</f>
        <v>509.41</v>
      </c>
      <c r="G276" s="5" t="str">
        <f>"509.41"</f>
        <v>509.41</v>
      </c>
      <c r="H276"/>
    </row>
    <row r="277" spans="1:8" ht="15.75" customHeight="1" x14ac:dyDescent="0.15">
      <c r="A277" s="1">
        <v>273</v>
      </c>
      <c r="B277" s="1">
        <v>10959</v>
      </c>
      <c r="C277" s="1" t="s">
        <v>366</v>
      </c>
      <c r="D277" s="1" t="s">
        <v>58</v>
      </c>
      <c r="E277" s="6" t="s">
        <v>565</v>
      </c>
      <c r="F277" s="5" t="str">
        <f>"514.71"</f>
        <v>514.71</v>
      </c>
      <c r="G277" s="5" t="str">
        <f>"689.51"</f>
        <v>689.51</v>
      </c>
      <c r="H277"/>
    </row>
    <row r="278" spans="1:8" ht="15.75" customHeight="1" x14ac:dyDescent="0.15">
      <c r="A278" s="1">
        <v>274</v>
      </c>
      <c r="B278" s="1">
        <v>10429</v>
      </c>
      <c r="C278" s="1" t="s">
        <v>367</v>
      </c>
      <c r="D278" s="1" t="s">
        <v>58</v>
      </c>
      <c r="E278" s="6" t="s">
        <v>565</v>
      </c>
      <c r="F278" s="5" t="str">
        <f>"515.00"</f>
        <v>515.00</v>
      </c>
      <c r="G278" s="5" t="str">
        <f>"515.00"</f>
        <v>515.00</v>
      </c>
      <c r="H278"/>
    </row>
    <row r="279" spans="1:8" ht="15.75" customHeight="1" x14ac:dyDescent="0.15">
      <c r="A279" s="1">
        <v>275</v>
      </c>
      <c r="B279" s="1">
        <v>11051</v>
      </c>
      <c r="C279" s="1" t="s">
        <v>368</v>
      </c>
      <c r="D279" s="1" t="s">
        <v>17</v>
      </c>
      <c r="E279" s="6" t="s">
        <v>565</v>
      </c>
      <c r="F279" s="5" t="str">
        <f>"520.79"</f>
        <v>520.79</v>
      </c>
      <c r="G279" s="5" t="str">
        <f>"520.79"</f>
        <v>520.79</v>
      </c>
      <c r="H279"/>
    </row>
    <row r="280" spans="1:8" ht="15.75" customHeight="1" x14ac:dyDescent="0.15">
      <c r="A280" s="1">
        <v>276</v>
      </c>
      <c r="B280" s="1">
        <v>11064</v>
      </c>
      <c r="C280" s="1" t="s">
        <v>369</v>
      </c>
      <c r="D280" s="1" t="s">
        <v>210</v>
      </c>
      <c r="E280" s="6" t="s">
        <v>565</v>
      </c>
      <c r="F280" s="5" t="str">
        <f>"521.08"</f>
        <v>521.08</v>
      </c>
      <c r="G280" s="5" t="str">
        <f>"521.08"</f>
        <v>521.08</v>
      </c>
      <c r="H280"/>
    </row>
    <row r="281" spans="1:8" ht="15.75" customHeight="1" x14ac:dyDescent="0.15">
      <c r="A281" s="1">
        <v>277</v>
      </c>
      <c r="B281" s="1">
        <v>3657</v>
      </c>
      <c r="C281" s="1" t="s">
        <v>370</v>
      </c>
      <c r="D281" s="1" t="s">
        <v>135</v>
      </c>
      <c r="E281" s="6" t="s">
        <v>565</v>
      </c>
      <c r="F281" s="5" t="str">
        <f>"521.24"</f>
        <v>521.24</v>
      </c>
      <c r="G281" s="5" t="str">
        <f>"521.24"</f>
        <v>521.24</v>
      </c>
      <c r="H281"/>
    </row>
    <row r="282" spans="1:8" ht="15.75" customHeight="1" x14ac:dyDescent="0.15">
      <c r="A282" s="1">
        <v>278</v>
      </c>
      <c r="B282" s="1">
        <v>11046</v>
      </c>
      <c r="C282" s="1" t="s">
        <v>371</v>
      </c>
      <c r="D282" s="1" t="s">
        <v>17</v>
      </c>
      <c r="E282" s="6" t="s">
        <v>565</v>
      </c>
      <c r="F282" s="5" t="str">
        <f>"539.40"</f>
        <v>539.40</v>
      </c>
      <c r="G282" s="5" t="str">
        <f>"539.40"</f>
        <v>539.40</v>
      </c>
      <c r="H282"/>
    </row>
    <row r="283" spans="1:8" ht="15.75" customHeight="1" x14ac:dyDescent="0.15">
      <c r="A283" s="1">
        <v>279</v>
      </c>
      <c r="B283" s="1">
        <v>10743</v>
      </c>
      <c r="C283" s="1" t="s">
        <v>372</v>
      </c>
      <c r="D283" s="1" t="s">
        <v>58</v>
      </c>
      <c r="E283" s="6" t="s">
        <v>565</v>
      </c>
      <c r="F283" s="5" t="str">
        <f>"543.50"</f>
        <v>543.50</v>
      </c>
      <c r="G283" s="5" t="str">
        <f>"543.50"</f>
        <v>543.50</v>
      </c>
      <c r="H283"/>
    </row>
    <row r="284" spans="1:8" ht="15.75" customHeight="1" x14ac:dyDescent="0.15">
      <c r="A284" s="1">
        <v>280</v>
      </c>
      <c r="B284" s="1">
        <v>2891</v>
      </c>
      <c r="C284" s="1" t="s">
        <v>373</v>
      </c>
      <c r="D284" s="1" t="s">
        <v>135</v>
      </c>
      <c r="E284" s="6" t="s">
        <v>565</v>
      </c>
      <c r="F284" s="5" t="str">
        <f>"545.35"</f>
        <v>545.35</v>
      </c>
      <c r="G284" s="5" t="str">
        <f>"545.35"</f>
        <v>545.35</v>
      </c>
      <c r="H284"/>
    </row>
    <row r="285" spans="1:8" ht="15.75" customHeight="1" x14ac:dyDescent="0.15">
      <c r="A285" s="1">
        <v>281</v>
      </c>
      <c r="B285" s="1">
        <v>11249</v>
      </c>
      <c r="C285" s="1" t="s">
        <v>374</v>
      </c>
      <c r="D285" s="1" t="s">
        <v>7</v>
      </c>
      <c r="E285" s="6" t="s">
        <v>565</v>
      </c>
      <c r="F285" s="5" t="str">
        <f>"562.18"</f>
        <v>562.18</v>
      </c>
      <c r="G285" s="5"/>
      <c r="H285"/>
    </row>
    <row r="286" spans="1:8" ht="15.75" customHeight="1" x14ac:dyDescent="0.15">
      <c r="A286" s="1">
        <v>282</v>
      </c>
      <c r="B286" s="1">
        <v>11105</v>
      </c>
      <c r="C286" s="1" t="s">
        <v>375</v>
      </c>
      <c r="D286" s="1" t="s">
        <v>7</v>
      </c>
      <c r="E286" s="6" t="s">
        <v>565</v>
      </c>
      <c r="F286" s="5" t="str">
        <f>"568.33"</f>
        <v>568.33</v>
      </c>
      <c r="G286" s="5"/>
      <c r="H286"/>
    </row>
    <row r="287" spans="1:8" ht="15.75" customHeight="1" x14ac:dyDescent="0.15">
      <c r="A287" s="1">
        <v>283</v>
      </c>
      <c r="B287" s="1">
        <v>11261</v>
      </c>
      <c r="C287" s="1" t="s">
        <v>376</v>
      </c>
      <c r="D287" s="1" t="s">
        <v>7</v>
      </c>
      <c r="E287" s="6" t="s">
        <v>565</v>
      </c>
      <c r="F287" s="5" t="str">
        <f>"578.23"</f>
        <v>578.23</v>
      </c>
      <c r="G287" s="5"/>
      <c r="H287"/>
    </row>
    <row r="288" spans="1:8" ht="15.75" customHeight="1" x14ac:dyDescent="0.15">
      <c r="A288" s="1">
        <v>284</v>
      </c>
      <c r="B288" s="1">
        <v>11307</v>
      </c>
      <c r="C288" s="1" t="s">
        <v>377</v>
      </c>
      <c r="D288" s="1" t="s">
        <v>7</v>
      </c>
      <c r="E288" s="6" t="s">
        <v>565</v>
      </c>
      <c r="F288" s="5" t="str">
        <f>"599.35"</f>
        <v>599.35</v>
      </c>
      <c r="G288" s="5"/>
      <c r="H288"/>
    </row>
    <row r="289" spans="1:8" ht="15.75" customHeight="1" x14ac:dyDescent="0.15">
      <c r="A289" s="1">
        <v>285</v>
      </c>
      <c r="B289" s="1">
        <v>7900</v>
      </c>
      <c r="C289" s="1" t="s">
        <v>378</v>
      </c>
      <c r="D289" s="1" t="s">
        <v>379</v>
      </c>
      <c r="E289" s="6" t="s">
        <v>565</v>
      </c>
      <c r="F289" s="5" t="str">
        <f>"623.35"</f>
        <v>623.35</v>
      </c>
      <c r="G289" s="5" t="str">
        <f>"623.35"</f>
        <v>623.35</v>
      </c>
      <c r="H289"/>
    </row>
    <row r="290" spans="1:8" ht="15.75" customHeight="1" x14ac:dyDescent="0.15">
      <c r="A290" s="1">
        <v>286</v>
      </c>
      <c r="B290" s="1">
        <v>10431</v>
      </c>
      <c r="C290" s="1" t="s">
        <v>380</v>
      </c>
      <c r="D290" s="1" t="s">
        <v>58</v>
      </c>
      <c r="E290" s="6" t="s">
        <v>565</v>
      </c>
      <c r="F290" s="5" t="str">
        <f>"627.25"</f>
        <v>627.25</v>
      </c>
      <c r="G290" s="5" t="str">
        <f>"627.25"</f>
        <v>627.25</v>
      </c>
      <c r="H290"/>
    </row>
    <row r="291" spans="1:8" ht="15.75" customHeight="1" x14ac:dyDescent="0.15">
      <c r="A291" s="1">
        <v>287</v>
      </c>
      <c r="B291" s="1">
        <v>7687</v>
      </c>
      <c r="C291" s="1" t="s">
        <v>381</v>
      </c>
      <c r="D291" s="1" t="s">
        <v>382</v>
      </c>
      <c r="E291" s="6" t="s">
        <v>565</v>
      </c>
      <c r="F291" s="5" t="str">
        <f>"642.77"</f>
        <v>642.77</v>
      </c>
      <c r="G291" s="5"/>
      <c r="H291"/>
    </row>
    <row r="292" spans="1:8" ht="15.75" customHeight="1" x14ac:dyDescent="0.15">
      <c r="A292" s="1">
        <v>288</v>
      </c>
      <c r="B292" s="1">
        <v>11057</v>
      </c>
      <c r="C292" s="1" t="s">
        <v>383</v>
      </c>
      <c r="D292" s="1" t="s">
        <v>210</v>
      </c>
      <c r="E292" s="6" t="s">
        <v>565</v>
      </c>
      <c r="F292" s="5" t="str">
        <f>"660.30"</f>
        <v>660.30</v>
      </c>
      <c r="G292" s="5" t="str">
        <f>"660.30"</f>
        <v>660.30</v>
      </c>
      <c r="H292"/>
    </row>
    <row r="293" spans="1:8" ht="15.75" customHeight="1" x14ac:dyDescent="0.15">
      <c r="A293" s="1">
        <v>289</v>
      </c>
      <c r="B293" s="1">
        <v>11025</v>
      </c>
      <c r="C293" s="1" t="s">
        <v>384</v>
      </c>
      <c r="D293" s="1" t="s">
        <v>207</v>
      </c>
      <c r="E293" s="6" t="s">
        <v>565</v>
      </c>
      <c r="F293" s="5" t="str">
        <f>"664.72"</f>
        <v>664.72</v>
      </c>
      <c r="G293" s="5" t="str">
        <f>"664.72"</f>
        <v>664.72</v>
      </c>
      <c r="H293"/>
    </row>
    <row r="294" spans="1:8" ht="15.75" customHeight="1" x14ac:dyDescent="0.15">
      <c r="A294" s="1">
        <v>290</v>
      </c>
      <c r="B294" s="1">
        <v>10500</v>
      </c>
      <c r="C294" s="1" t="s">
        <v>385</v>
      </c>
      <c r="D294" s="1" t="s">
        <v>58</v>
      </c>
      <c r="E294" s="6" t="s">
        <v>565</v>
      </c>
      <c r="F294" s="5" t="str">
        <f>"669.78"</f>
        <v>669.78</v>
      </c>
      <c r="G294" s="5" t="str">
        <f>"669.78"</f>
        <v>669.78</v>
      </c>
      <c r="H294"/>
    </row>
    <row r="295" spans="1:8" ht="15.75" customHeight="1" x14ac:dyDescent="0.15">
      <c r="A295" s="1">
        <v>291</v>
      </c>
      <c r="B295" s="1">
        <v>11266</v>
      </c>
      <c r="C295" s="1" t="s">
        <v>386</v>
      </c>
      <c r="D295" s="1" t="s">
        <v>7</v>
      </c>
      <c r="E295" s="6" t="s">
        <v>565</v>
      </c>
      <c r="F295" s="5" t="str">
        <f>"673.54"</f>
        <v>673.54</v>
      </c>
      <c r="G295" s="5"/>
      <c r="H295"/>
    </row>
    <row r="296" spans="1:8" ht="15.75" customHeight="1" x14ac:dyDescent="0.15">
      <c r="A296" s="1">
        <v>292</v>
      </c>
      <c r="B296" s="1">
        <v>11028</v>
      </c>
      <c r="C296" s="1" t="s">
        <v>387</v>
      </c>
      <c r="D296" s="1" t="s">
        <v>207</v>
      </c>
      <c r="E296" s="6" t="s">
        <v>565</v>
      </c>
      <c r="F296" s="5" t="str">
        <f>"675.27"</f>
        <v>675.27</v>
      </c>
      <c r="G296" s="5" t="str">
        <f>"675.27"</f>
        <v>675.27</v>
      </c>
      <c r="H296"/>
    </row>
    <row r="297" spans="1:8" ht="15.75" customHeight="1" x14ac:dyDescent="0.15">
      <c r="A297" s="1">
        <v>293</v>
      </c>
      <c r="B297" s="1">
        <v>10874</v>
      </c>
      <c r="C297" s="1" t="s">
        <v>388</v>
      </c>
      <c r="D297" s="1" t="s">
        <v>7</v>
      </c>
      <c r="E297" s="6" t="s">
        <v>565</v>
      </c>
      <c r="F297" s="5" t="str">
        <f>"677.28"</f>
        <v>677.28</v>
      </c>
      <c r="G297" s="5"/>
      <c r="H297"/>
    </row>
    <row r="298" spans="1:8" ht="15.75" customHeight="1" x14ac:dyDescent="0.15">
      <c r="A298" s="1">
        <v>294</v>
      </c>
      <c r="B298" s="1">
        <v>11044</v>
      </c>
      <c r="C298" s="1" t="s">
        <v>389</v>
      </c>
      <c r="D298" s="1" t="s">
        <v>17</v>
      </c>
      <c r="E298" s="6" t="s">
        <v>565</v>
      </c>
      <c r="F298" s="5" t="str">
        <f>"680.30"</f>
        <v>680.30</v>
      </c>
      <c r="G298" s="5" t="str">
        <f>"680.30"</f>
        <v>680.30</v>
      </c>
      <c r="H298"/>
    </row>
    <row r="299" spans="1:8" ht="15.75" customHeight="1" x14ac:dyDescent="0.15">
      <c r="A299" s="1">
        <v>295</v>
      </c>
      <c r="B299" s="1">
        <v>2719</v>
      </c>
      <c r="C299" s="1" t="s">
        <v>390</v>
      </c>
      <c r="D299" s="1" t="s">
        <v>391</v>
      </c>
      <c r="E299" s="6" t="s">
        <v>565</v>
      </c>
      <c r="F299" s="5" t="str">
        <f>"687.67"</f>
        <v>687.67</v>
      </c>
      <c r="G299" s="5" t="str">
        <f>"687.67"</f>
        <v>687.67</v>
      </c>
      <c r="H299"/>
    </row>
    <row r="300" spans="1:8" ht="15.75" customHeight="1" x14ac:dyDescent="0.15">
      <c r="A300" s="1">
        <v>296</v>
      </c>
      <c r="B300" s="1">
        <v>10864</v>
      </c>
      <c r="C300" s="1" t="s">
        <v>392</v>
      </c>
      <c r="D300" s="1" t="s">
        <v>7</v>
      </c>
      <c r="E300" s="6" t="s">
        <v>565</v>
      </c>
      <c r="F300" s="5" t="str">
        <f>"689.80"</f>
        <v>689.80</v>
      </c>
      <c r="G300" s="5" t="str">
        <f>"764.78"</f>
        <v>764.78</v>
      </c>
      <c r="H300"/>
    </row>
    <row r="301" spans="1:8" ht="15.75" customHeight="1" x14ac:dyDescent="0.15">
      <c r="A301" s="1">
        <v>297</v>
      </c>
      <c r="B301" s="1">
        <v>10784</v>
      </c>
      <c r="C301" s="1" t="s">
        <v>393</v>
      </c>
      <c r="D301" s="1" t="s">
        <v>58</v>
      </c>
      <c r="E301" s="6" t="s">
        <v>565</v>
      </c>
      <c r="F301" s="5" t="str">
        <f>"697.41"</f>
        <v>697.41</v>
      </c>
      <c r="G301" s="5" t="str">
        <f>"697.41"</f>
        <v>697.41</v>
      </c>
      <c r="H301"/>
    </row>
    <row r="302" spans="1:8" ht="15.75" customHeight="1" x14ac:dyDescent="0.15">
      <c r="A302" s="1">
        <v>298</v>
      </c>
      <c r="B302" s="1">
        <v>1432</v>
      </c>
      <c r="C302" s="1" t="s">
        <v>394</v>
      </c>
      <c r="D302" s="1" t="s">
        <v>395</v>
      </c>
      <c r="E302" s="6" t="s">
        <v>565</v>
      </c>
      <c r="F302" s="5" t="str">
        <f>"704.69"</f>
        <v>704.69</v>
      </c>
      <c r="G302" s="5" t="str">
        <f>"704.69"</f>
        <v>704.69</v>
      </c>
      <c r="H302"/>
    </row>
    <row r="303" spans="1:8" ht="15.75" customHeight="1" x14ac:dyDescent="0.15">
      <c r="A303" s="1">
        <v>299</v>
      </c>
      <c r="B303" s="1">
        <v>10465</v>
      </c>
      <c r="C303" s="1" t="s">
        <v>396</v>
      </c>
      <c r="D303" s="1" t="s">
        <v>58</v>
      </c>
      <c r="E303" s="6" t="s">
        <v>565</v>
      </c>
      <c r="F303" s="5" t="str">
        <f>"756.16"</f>
        <v>756.16</v>
      </c>
      <c r="G303" s="5" t="str">
        <f>"756.16"</f>
        <v>756.16</v>
      </c>
      <c r="H303"/>
    </row>
    <row r="304" spans="1:8" ht="15.75" customHeight="1" x14ac:dyDescent="0.15">
      <c r="A304" s="1">
        <v>300</v>
      </c>
      <c r="B304" s="1">
        <v>10782</v>
      </c>
      <c r="C304" s="1" t="s">
        <v>397</v>
      </c>
      <c r="D304" s="1" t="s">
        <v>58</v>
      </c>
      <c r="E304" s="6" t="s">
        <v>565</v>
      </c>
      <c r="F304" s="5" t="str">
        <f>"783.35"</f>
        <v>783.35</v>
      </c>
      <c r="G304" s="5" t="str">
        <f>"783.35"</f>
        <v>783.35</v>
      </c>
      <c r="H304"/>
    </row>
    <row r="305" spans="1:8" ht="15.75" customHeight="1" x14ac:dyDescent="0.15">
      <c r="A305" s="1">
        <v>301</v>
      </c>
      <c r="B305" s="1">
        <v>11095</v>
      </c>
      <c r="C305" s="1" t="s">
        <v>398</v>
      </c>
      <c r="D305" s="1" t="s">
        <v>210</v>
      </c>
      <c r="E305" s="6" t="s">
        <v>565</v>
      </c>
      <c r="F305" s="5" t="str">
        <f>"799.77"</f>
        <v>799.77</v>
      </c>
      <c r="G305" s="5" t="str">
        <f>"799.77"</f>
        <v>799.77</v>
      </c>
      <c r="H305"/>
    </row>
    <row r="306" spans="1:8" ht="15.75" customHeight="1" x14ac:dyDescent="0.15">
      <c r="A306" s="1">
        <v>302</v>
      </c>
      <c r="B306" s="1">
        <v>1217</v>
      </c>
      <c r="C306" s="1" t="s">
        <v>399</v>
      </c>
      <c r="D306" s="1" t="s">
        <v>330</v>
      </c>
      <c r="E306" s="6" t="s">
        <v>565</v>
      </c>
      <c r="F306" s="5" t="str">
        <f>"840.97"</f>
        <v>840.97</v>
      </c>
      <c r="G306" s="5" t="str">
        <f>"840.97"</f>
        <v>840.97</v>
      </c>
      <c r="H306"/>
    </row>
    <row r="307" spans="1:8" ht="15.75" customHeight="1" x14ac:dyDescent="0.15">
      <c r="A307" s="1">
        <v>303</v>
      </c>
      <c r="B307" s="1">
        <v>11247</v>
      </c>
      <c r="C307" s="1" t="s">
        <v>400</v>
      </c>
      <c r="D307" s="1" t="s">
        <v>7</v>
      </c>
      <c r="E307" s="6" t="s">
        <v>565</v>
      </c>
      <c r="F307" s="5" t="str">
        <f>"893.57"</f>
        <v>893.57</v>
      </c>
      <c r="G307" s="5"/>
      <c r="H307"/>
    </row>
    <row r="308" spans="1:8" ht="15.75" customHeight="1" x14ac:dyDescent="0.15">
      <c r="A308" s="1">
        <v>304</v>
      </c>
      <c r="B308" s="1">
        <v>11089</v>
      </c>
      <c r="C308" s="1" t="s">
        <v>401</v>
      </c>
      <c r="D308" s="1" t="s">
        <v>21</v>
      </c>
      <c r="E308" s="6" t="s">
        <v>565</v>
      </c>
      <c r="F308" s="5" t="str">
        <f>"898.67"</f>
        <v>898.67</v>
      </c>
      <c r="G308" s="5" t="str">
        <f>"898.67"</f>
        <v>898.67</v>
      </c>
      <c r="H308"/>
    </row>
    <row r="309" spans="1:8" ht="15.75" customHeight="1" x14ac:dyDescent="0.15">
      <c r="A309" s="1">
        <v>305</v>
      </c>
      <c r="B309" s="1">
        <v>10716</v>
      </c>
      <c r="C309" s="1" t="s">
        <v>402</v>
      </c>
      <c r="D309" s="1" t="s">
        <v>7</v>
      </c>
      <c r="E309" s="6" t="s">
        <v>565</v>
      </c>
      <c r="F309" s="5" t="str">
        <f>"940.49"</f>
        <v>940.49</v>
      </c>
      <c r="G309" s="5" t="str">
        <f>"940.49"</f>
        <v>940.49</v>
      </c>
      <c r="H309"/>
    </row>
    <row r="310" spans="1:8" ht="15.75" customHeight="1" x14ac:dyDescent="0.15">
      <c r="A310" s="1">
        <v>306</v>
      </c>
      <c r="B310" s="1">
        <v>10783</v>
      </c>
      <c r="C310" s="1" t="s">
        <v>403</v>
      </c>
      <c r="D310" s="1" t="s">
        <v>58</v>
      </c>
      <c r="E310" s="6" t="s">
        <v>565</v>
      </c>
      <c r="F310" s="5" t="str">
        <f>"978.03"</f>
        <v>978.03</v>
      </c>
      <c r="G310" s="5" t="str">
        <f>"978.03"</f>
        <v>978.03</v>
      </c>
      <c r="H310"/>
    </row>
    <row r="311" spans="1:8" ht="15.75" customHeight="1" x14ac:dyDescent="0.15">
      <c r="A311" s="1">
        <v>307</v>
      </c>
      <c r="B311" s="1">
        <v>10777</v>
      </c>
      <c r="C311" s="1" t="s">
        <v>404</v>
      </c>
      <c r="D311" s="1" t="s">
        <v>58</v>
      </c>
      <c r="E311" s="6" t="s">
        <v>565</v>
      </c>
      <c r="F311" s="5" t="str">
        <f>"1067.92"</f>
        <v>1067.92</v>
      </c>
      <c r="G311" s="5" t="str">
        <f>"1067.92"</f>
        <v>1067.92</v>
      </c>
      <c r="H311"/>
    </row>
    <row r="312" spans="1:8" ht="15.75" customHeight="1" x14ac:dyDescent="0.15">
      <c r="A312" s="1">
        <v>308</v>
      </c>
      <c r="B312" s="1">
        <v>10776</v>
      </c>
      <c r="C312" s="1" t="s">
        <v>405</v>
      </c>
      <c r="D312" s="1" t="s">
        <v>58</v>
      </c>
      <c r="E312" s="6" t="s">
        <v>565</v>
      </c>
      <c r="F312" s="5" t="str">
        <f>"1128.43"</f>
        <v>1128.43</v>
      </c>
      <c r="G312" s="5" t="str">
        <f>"1128.43"</f>
        <v>1128.43</v>
      </c>
      <c r="H312"/>
    </row>
    <row r="313" spans="1:8" ht="15.75" customHeight="1" x14ac:dyDescent="0.15">
      <c r="A313" s="1">
        <v>309</v>
      </c>
      <c r="B313" s="1">
        <v>7605</v>
      </c>
      <c r="C313" s="1" t="s">
        <v>406</v>
      </c>
      <c r="D313" s="1" t="s">
        <v>93</v>
      </c>
      <c r="E313" s="6" t="s">
        <v>565</v>
      </c>
      <c r="F313" s="5"/>
      <c r="G313" s="5"/>
      <c r="H313"/>
    </row>
    <row r="314" spans="1:8" ht="15.75" customHeight="1" x14ac:dyDescent="0.15">
      <c r="A314" s="1">
        <v>309</v>
      </c>
      <c r="B314" s="1">
        <v>2163</v>
      </c>
      <c r="C314" s="1" t="s">
        <v>407</v>
      </c>
      <c r="D314" s="1" t="s">
        <v>93</v>
      </c>
      <c r="E314" s="6" t="s">
        <v>565</v>
      </c>
      <c r="F314" s="5"/>
      <c r="G314" s="5"/>
      <c r="H314"/>
    </row>
    <row r="315" spans="1:8" ht="15.75" customHeight="1" x14ac:dyDescent="0.15">
      <c r="A315" s="1">
        <v>309</v>
      </c>
      <c r="B315" s="1">
        <v>9522</v>
      </c>
      <c r="C315" s="1" t="s">
        <v>408</v>
      </c>
      <c r="D315" s="1" t="s">
        <v>109</v>
      </c>
      <c r="E315" s="6" t="s">
        <v>565</v>
      </c>
      <c r="F315" s="5"/>
      <c r="G315" s="5"/>
      <c r="H315"/>
    </row>
    <row r="316" spans="1:8" ht="15.75" customHeight="1" x14ac:dyDescent="0.15">
      <c r="A316" s="1">
        <v>309</v>
      </c>
      <c r="B316" s="1">
        <v>5923</v>
      </c>
      <c r="C316" s="1" t="s">
        <v>409</v>
      </c>
      <c r="D316" s="1" t="s">
        <v>410</v>
      </c>
      <c r="E316" s="6" t="s">
        <v>565</v>
      </c>
      <c r="F316" s="5"/>
      <c r="G316" s="5"/>
      <c r="H316"/>
    </row>
    <row r="317" spans="1:8" ht="15.75" customHeight="1" x14ac:dyDescent="0.15">
      <c r="A317" s="1">
        <v>309</v>
      </c>
      <c r="B317" s="1">
        <v>10880</v>
      </c>
      <c r="C317" s="1" t="s">
        <v>411</v>
      </c>
      <c r="D317" s="1" t="s">
        <v>7</v>
      </c>
      <c r="E317" s="6" t="s">
        <v>565</v>
      </c>
      <c r="F317" s="5"/>
      <c r="G317" s="5"/>
      <c r="H317"/>
    </row>
    <row r="318" spans="1:8" ht="15.75" customHeight="1" x14ac:dyDescent="0.15">
      <c r="A318" s="1">
        <v>309</v>
      </c>
      <c r="B318" s="1">
        <v>11263</v>
      </c>
      <c r="C318" s="1" t="s">
        <v>412</v>
      </c>
      <c r="D318" s="1" t="s">
        <v>7</v>
      </c>
      <c r="E318" s="6" t="s">
        <v>565</v>
      </c>
      <c r="F318" s="5"/>
      <c r="G318" s="5"/>
      <c r="H318"/>
    </row>
    <row r="319" spans="1:8" ht="15.75" customHeight="1" x14ac:dyDescent="0.15">
      <c r="A319" s="1">
        <v>309</v>
      </c>
      <c r="B319" s="1">
        <v>11272</v>
      </c>
      <c r="C319" s="1" t="s">
        <v>413</v>
      </c>
      <c r="D319" s="1" t="s">
        <v>7</v>
      </c>
      <c r="E319" s="6" t="s">
        <v>565</v>
      </c>
      <c r="F319" s="5"/>
      <c r="G319" s="5"/>
      <c r="H319"/>
    </row>
    <row r="320" spans="1:8" ht="15.75" customHeight="1" x14ac:dyDescent="0.15">
      <c r="A320" s="1">
        <v>309</v>
      </c>
      <c r="B320" s="1">
        <v>10925</v>
      </c>
      <c r="C320" s="1" t="s">
        <v>414</v>
      </c>
      <c r="D320" s="1" t="s">
        <v>7</v>
      </c>
      <c r="E320" s="6" t="s">
        <v>565</v>
      </c>
      <c r="F320" s="5"/>
      <c r="G320" s="5"/>
      <c r="H320"/>
    </row>
    <row r="321" spans="1:8" ht="15.75" customHeight="1" x14ac:dyDescent="0.15">
      <c r="A321" s="1">
        <v>309</v>
      </c>
      <c r="B321" s="1">
        <v>8338</v>
      </c>
      <c r="C321" s="1" t="s">
        <v>415</v>
      </c>
      <c r="D321" s="1" t="s">
        <v>7</v>
      </c>
      <c r="E321" s="6" t="s">
        <v>565</v>
      </c>
      <c r="F321" s="5"/>
      <c r="G321" s="5"/>
      <c r="H321"/>
    </row>
    <row r="322" spans="1:8" ht="15.75" customHeight="1" x14ac:dyDescent="0.15">
      <c r="A322" s="1">
        <v>309</v>
      </c>
      <c r="B322" s="1">
        <v>11267</v>
      </c>
      <c r="C322" s="1" t="s">
        <v>416</v>
      </c>
      <c r="D322" s="1" t="s">
        <v>7</v>
      </c>
      <c r="E322" s="6" t="s">
        <v>565</v>
      </c>
      <c r="F322" s="5"/>
      <c r="G322" s="5"/>
      <c r="H322"/>
    </row>
    <row r="323" spans="1:8" ht="15.75" customHeight="1" x14ac:dyDescent="0.15">
      <c r="A323" s="1">
        <v>309</v>
      </c>
      <c r="B323" s="1">
        <v>11277</v>
      </c>
      <c r="C323" s="1" t="s">
        <v>417</v>
      </c>
      <c r="D323" s="1" t="s">
        <v>7</v>
      </c>
      <c r="E323" s="6" t="s">
        <v>565</v>
      </c>
      <c r="F323" s="5"/>
      <c r="G323" s="5"/>
      <c r="H323"/>
    </row>
    <row r="324" spans="1:8" ht="15.75" customHeight="1" x14ac:dyDescent="0.15">
      <c r="A324" s="1">
        <v>309</v>
      </c>
      <c r="B324" s="1">
        <v>11306</v>
      </c>
      <c r="C324" s="1" t="s">
        <v>418</v>
      </c>
      <c r="D324" s="1" t="s">
        <v>7</v>
      </c>
      <c r="E324" s="6" t="s">
        <v>565</v>
      </c>
      <c r="F324" s="5"/>
      <c r="G324" s="5"/>
      <c r="H324"/>
    </row>
    <row r="325" spans="1:8" ht="15.75" customHeight="1" x14ac:dyDescent="0.15">
      <c r="A325" s="1">
        <v>309</v>
      </c>
      <c r="B325" s="1">
        <v>11241</v>
      </c>
      <c r="C325" s="1" t="s">
        <v>419</v>
      </c>
      <c r="D325" s="1" t="s">
        <v>7</v>
      </c>
      <c r="E325" s="6" t="s">
        <v>565</v>
      </c>
      <c r="F325" s="5"/>
      <c r="G325" s="5"/>
      <c r="H325"/>
    </row>
    <row r="326" spans="1:8" ht="15.75" customHeight="1" x14ac:dyDescent="0.15">
      <c r="A326" s="1">
        <v>309</v>
      </c>
      <c r="B326" s="1">
        <v>11245</v>
      </c>
      <c r="C326" s="1" t="s">
        <v>420</v>
      </c>
      <c r="D326" s="1" t="s">
        <v>7</v>
      </c>
      <c r="E326" s="6" t="s">
        <v>565</v>
      </c>
      <c r="F326" s="5"/>
      <c r="G326" s="5"/>
      <c r="H326"/>
    </row>
    <row r="327" spans="1:8" ht="15.75" customHeight="1" x14ac:dyDescent="0.15">
      <c r="A327" s="1">
        <v>309</v>
      </c>
      <c r="B327" s="1">
        <v>11262</v>
      </c>
      <c r="C327" s="1" t="s">
        <v>421</v>
      </c>
      <c r="D327" s="1" t="s">
        <v>7</v>
      </c>
      <c r="E327" s="6" t="s">
        <v>565</v>
      </c>
      <c r="F327" s="5"/>
      <c r="G327" s="5"/>
      <c r="H327"/>
    </row>
    <row r="328" spans="1:8" ht="15.75" customHeight="1" x14ac:dyDescent="0.15">
      <c r="A328" s="1">
        <v>309</v>
      </c>
      <c r="B328" s="1">
        <v>11246</v>
      </c>
      <c r="C328" s="1" t="s">
        <v>422</v>
      </c>
      <c r="D328" s="1" t="s">
        <v>7</v>
      </c>
      <c r="E328" s="6" t="s">
        <v>565</v>
      </c>
      <c r="F328" s="5"/>
      <c r="G328" s="5"/>
      <c r="H328"/>
    </row>
    <row r="329" spans="1:8" ht="15.75" customHeight="1" x14ac:dyDescent="0.15">
      <c r="A329" s="1">
        <v>309</v>
      </c>
      <c r="B329" s="1">
        <v>11278</v>
      </c>
      <c r="C329" s="1" t="s">
        <v>423</v>
      </c>
      <c r="D329" s="1" t="s">
        <v>7</v>
      </c>
      <c r="E329" s="6" t="s">
        <v>565</v>
      </c>
      <c r="F329" s="5"/>
      <c r="G329" s="5"/>
      <c r="H329"/>
    </row>
    <row r="330" spans="1:8" ht="15.75" customHeight="1" x14ac:dyDescent="0.15">
      <c r="A330" s="1">
        <v>309</v>
      </c>
      <c r="B330" s="1">
        <v>11279</v>
      </c>
      <c r="C330" s="1" t="s">
        <v>424</v>
      </c>
      <c r="D330" s="1" t="s">
        <v>7</v>
      </c>
      <c r="E330" s="6" t="s">
        <v>565</v>
      </c>
      <c r="F330" s="5"/>
      <c r="G330" s="5"/>
      <c r="H330"/>
    </row>
    <row r="331" spans="1:8" ht="15.75" customHeight="1" x14ac:dyDescent="0.15">
      <c r="A331" s="1">
        <v>309</v>
      </c>
      <c r="B331" s="1">
        <v>11308</v>
      </c>
      <c r="C331" s="1" t="s">
        <v>425</v>
      </c>
      <c r="D331" s="1" t="s">
        <v>7</v>
      </c>
      <c r="E331" s="6" t="s">
        <v>565</v>
      </c>
      <c r="F331" s="5"/>
      <c r="G331" s="5"/>
      <c r="H331"/>
    </row>
    <row r="332" spans="1:8" ht="15.75" customHeight="1" x14ac:dyDescent="0.15">
      <c r="A332" s="1">
        <v>309</v>
      </c>
      <c r="B332" s="1">
        <v>3288</v>
      </c>
      <c r="C332" s="1" t="s">
        <v>426</v>
      </c>
      <c r="D332" s="1" t="s">
        <v>19</v>
      </c>
      <c r="E332" s="6" t="s">
        <v>565</v>
      </c>
      <c r="F332" s="5"/>
      <c r="G332" s="5"/>
      <c r="H332"/>
    </row>
    <row r="333" spans="1:8" ht="15.75" customHeight="1" x14ac:dyDescent="0.15">
      <c r="A333" s="1">
        <v>309</v>
      </c>
      <c r="B333" s="1">
        <v>5104</v>
      </c>
      <c r="C333" s="1" t="s">
        <v>427</v>
      </c>
      <c r="D333" s="1" t="s">
        <v>428</v>
      </c>
      <c r="E333" s="6" t="s">
        <v>565</v>
      </c>
      <c r="F333" s="5"/>
      <c r="G333" s="5"/>
      <c r="H333"/>
    </row>
    <row r="334" spans="1:8" ht="15.75" customHeight="1" x14ac:dyDescent="0.15">
      <c r="A334" s="1">
        <v>309</v>
      </c>
      <c r="B334" s="1">
        <v>8382</v>
      </c>
      <c r="C334" s="1" t="s">
        <v>429</v>
      </c>
      <c r="D334" s="1" t="s">
        <v>135</v>
      </c>
      <c r="E334" s="6" t="s">
        <v>565</v>
      </c>
      <c r="F334" s="5"/>
      <c r="G334" s="5"/>
      <c r="H334"/>
    </row>
    <row r="335" spans="1:8" ht="15.75" customHeight="1" x14ac:dyDescent="0.15">
      <c r="A335" s="1">
        <v>309</v>
      </c>
      <c r="B335" s="1">
        <v>1814</v>
      </c>
      <c r="C335" s="1" t="s">
        <v>430</v>
      </c>
      <c r="D335" s="1" t="s">
        <v>135</v>
      </c>
      <c r="E335" s="6" t="s">
        <v>565</v>
      </c>
      <c r="F335" s="5"/>
      <c r="G335" s="5"/>
      <c r="H335"/>
    </row>
    <row r="336" spans="1:8" ht="15.75" customHeight="1" x14ac:dyDescent="0.15">
      <c r="A336" s="1">
        <v>309</v>
      </c>
      <c r="B336" s="1">
        <v>6808</v>
      </c>
      <c r="C336" s="1" t="s">
        <v>431</v>
      </c>
      <c r="D336" s="1" t="s">
        <v>135</v>
      </c>
      <c r="E336" s="6" t="s">
        <v>565</v>
      </c>
      <c r="F336" s="5"/>
      <c r="G336" s="5"/>
      <c r="H336"/>
    </row>
    <row r="337" spans="1:8" ht="15.75" customHeight="1" x14ac:dyDescent="0.15">
      <c r="A337" s="1">
        <v>309</v>
      </c>
      <c r="B337" s="1">
        <v>11372</v>
      </c>
      <c r="C337" s="1" t="s">
        <v>432</v>
      </c>
      <c r="D337" s="1" t="s">
        <v>104</v>
      </c>
      <c r="E337" s="6" t="s">
        <v>565</v>
      </c>
      <c r="F337" s="5"/>
      <c r="G337" s="5"/>
      <c r="H337"/>
    </row>
    <row r="338" spans="1:8" ht="15.75" customHeight="1" x14ac:dyDescent="0.15">
      <c r="A338" s="1">
        <v>309</v>
      </c>
      <c r="B338" s="1">
        <v>9833</v>
      </c>
      <c r="C338" s="1" t="s">
        <v>433</v>
      </c>
      <c r="D338" s="1" t="s">
        <v>216</v>
      </c>
      <c r="E338" s="6" t="s">
        <v>565</v>
      </c>
      <c r="F338" s="5"/>
      <c r="G338" s="5"/>
      <c r="H338"/>
    </row>
    <row r="339" spans="1:8" ht="15.75" customHeight="1" x14ac:dyDescent="0.15">
      <c r="A339" s="1">
        <v>309</v>
      </c>
      <c r="B339" s="1">
        <v>280</v>
      </c>
      <c r="C339" s="1" t="s">
        <v>434</v>
      </c>
      <c r="D339" s="1" t="s">
        <v>435</v>
      </c>
      <c r="E339" s="6" t="s">
        <v>565</v>
      </c>
      <c r="F339" s="5"/>
      <c r="G339" s="5"/>
      <c r="H339"/>
    </row>
    <row r="340" spans="1:8" ht="15.75" customHeight="1" x14ac:dyDescent="0.15">
      <c r="A340" s="1">
        <v>309</v>
      </c>
      <c r="B340" s="1">
        <v>10990</v>
      </c>
      <c r="C340" s="1" t="s">
        <v>436</v>
      </c>
      <c r="D340" s="1" t="s">
        <v>437</v>
      </c>
      <c r="E340" s="6" t="s">
        <v>565</v>
      </c>
      <c r="F340" s="5"/>
      <c r="G340" s="5"/>
      <c r="H340"/>
    </row>
    <row r="341" spans="1:8" ht="15.75" customHeight="1" x14ac:dyDescent="0.15">
      <c r="A341" s="1">
        <v>309</v>
      </c>
      <c r="B341" s="1">
        <v>4149</v>
      </c>
      <c r="C341" s="1" t="s">
        <v>438</v>
      </c>
      <c r="D341" s="1" t="s">
        <v>439</v>
      </c>
      <c r="E341" s="6" t="s">
        <v>565</v>
      </c>
      <c r="F341" s="5"/>
      <c r="G341" s="5"/>
      <c r="H341"/>
    </row>
    <row r="342" spans="1:8" ht="15.75" customHeight="1" x14ac:dyDescent="0.15">
      <c r="A342" s="1">
        <v>309</v>
      </c>
      <c r="B342" s="1">
        <v>10370</v>
      </c>
      <c r="C342" s="1" t="s">
        <v>440</v>
      </c>
      <c r="D342" s="1" t="s">
        <v>439</v>
      </c>
      <c r="E342" s="6" t="s">
        <v>565</v>
      </c>
      <c r="F342" s="5"/>
      <c r="G342" s="5"/>
      <c r="H342"/>
    </row>
    <row r="343" spans="1:8" ht="15.75" customHeight="1" x14ac:dyDescent="0.15">
      <c r="A343" s="1">
        <v>309</v>
      </c>
      <c r="B343" s="1">
        <v>11414</v>
      </c>
      <c r="C343" s="1" t="s">
        <v>441</v>
      </c>
      <c r="D343" s="1" t="s">
        <v>147</v>
      </c>
      <c r="E343" s="6" t="s">
        <v>565</v>
      </c>
      <c r="F343" s="5"/>
      <c r="G343" s="5"/>
      <c r="H343"/>
    </row>
    <row r="344" spans="1:8" ht="15.75" customHeight="1" x14ac:dyDescent="0.15">
      <c r="A344" s="1">
        <v>309</v>
      </c>
      <c r="B344" s="1">
        <v>4260</v>
      </c>
      <c r="C344" s="1" t="s">
        <v>442</v>
      </c>
      <c r="D344" s="1" t="s">
        <v>443</v>
      </c>
      <c r="E344" s="6" t="s">
        <v>565</v>
      </c>
      <c r="F344" s="5"/>
      <c r="G344" s="5"/>
      <c r="H344"/>
    </row>
    <row r="345" spans="1:8" ht="15.75" customHeight="1" x14ac:dyDescent="0.15">
      <c r="A345" s="1">
        <v>309</v>
      </c>
      <c r="B345" s="1">
        <v>5406</v>
      </c>
      <c r="C345" s="1" t="s">
        <v>444</v>
      </c>
      <c r="D345" s="1" t="s">
        <v>443</v>
      </c>
      <c r="E345" s="6" t="s">
        <v>565</v>
      </c>
      <c r="F345" s="5"/>
      <c r="G345" s="5"/>
      <c r="H345"/>
    </row>
    <row r="346" spans="1:8" ht="15.75" customHeight="1" x14ac:dyDescent="0.15">
      <c r="A346" s="1">
        <v>309</v>
      </c>
      <c r="B346" s="1">
        <v>3980</v>
      </c>
      <c r="C346" s="1" t="s">
        <v>445</v>
      </c>
      <c r="D346" s="1" t="s">
        <v>443</v>
      </c>
      <c r="E346" s="6" t="s">
        <v>565</v>
      </c>
      <c r="F346" s="5"/>
      <c r="G346" s="5"/>
      <c r="H346"/>
    </row>
    <row r="347" spans="1:8" ht="15.75" customHeight="1" x14ac:dyDescent="0.15">
      <c r="A347" s="1">
        <v>309</v>
      </c>
      <c r="B347" s="1">
        <v>3231</v>
      </c>
      <c r="C347" s="1" t="s">
        <v>446</v>
      </c>
      <c r="D347" s="1" t="s">
        <v>60</v>
      </c>
      <c r="E347" s="6" t="s">
        <v>565</v>
      </c>
      <c r="F347" s="5"/>
      <c r="G347" s="5"/>
      <c r="H347"/>
    </row>
    <row r="348" spans="1:8" ht="15.75" customHeight="1" x14ac:dyDescent="0.15">
      <c r="A348" s="1">
        <v>309</v>
      </c>
      <c r="B348" s="1">
        <v>11230</v>
      </c>
      <c r="C348" s="1" t="s">
        <v>447</v>
      </c>
      <c r="D348" s="1" t="s">
        <v>448</v>
      </c>
      <c r="E348" s="6" t="s">
        <v>565</v>
      </c>
      <c r="F348" s="5"/>
      <c r="G348" s="5"/>
      <c r="H348"/>
    </row>
    <row r="349" spans="1:8" ht="15.75" customHeight="1" x14ac:dyDescent="0.15">
      <c r="A349" s="1">
        <v>309</v>
      </c>
      <c r="B349" s="1">
        <v>5346</v>
      </c>
      <c r="C349" s="1" t="s">
        <v>449</v>
      </c>
      <c r="D349" s="1" t="s">
        <v>76</v>
      </c>
      <c r="E349" s="6" t="s">
        <v>565</v>
      </c>
      <c r="F349" s="5"/>
      <c r="G349" s="5"/>
      <c r="H349"/>
    </row>
    <row r="350" spans="1:8" ht="15.75" customHeight="1" x14ac:dyDescent="0.15">
      <c r="A350" s="1">
        <v>309</v>
      </c>
      <c r="B350" s="1">
        <v>6221</v>
      </c>
      <c r="C350" s="1" t="s">
        <v>450</v>
      </c>
      <c r="D350" s="1" t="s">
        <v>224</v>
      </c>
      <c r="E350" s="6" t="s">
        <v>565</v>
      </c>
      <c r="F350" s="5"/>
      <c r="G350" s="5"/>
      <c r="H350"/>
    </row>
    <row r="351" spans="1:8" ht="15.75" customHeight="1" x14ac:dyDescent="0.15">
      <c r="A351" s="1">
        <v>309</v>
      </c>
      <c r="B351" s="1">
        <v>3407</v>
      </c>
      <c r="C351" s="1" t="s">
        <v>451</v>
      </c>
      <c r="D351" s="1" t="s">
        <v>224</v>
      </c>
      <c r="E351" s="6" t="s">
        <v>565</v>
      </c>
      <c r="F351" s="5"/>
      <c r="G351" s="5"/>
      <c r="H351"/>
    </row>
    <row r="352" spans="1:8" ht="15.75" customHeight="1" x14ac:dyDescent="0.15">
      <c r="A352" s="1">
        <v>309</v>
      </c>
      <c r="B352" s="1">
        <v>10349</v>
      </c>
      <c r="C352" s="1" t="s">
        <v>452</v>
      </c>
      <c r="D352" s="1" t="s">
        <v>453</v>
      </c>
      <c r="E352" s="6" t="s">
        <v>565</v>
      </c>
      <c r="F352" s="5"/>
      <c r="G352" s="5"/>
      <c r="H352"/>
    </row>
    <row r="353" spans="1:8" ht="15.75" customHeight="1" x14ac:dyDescent="0.15">
      <c r="A353" s="1">
        <v>309</v>
      </c>
      <c r="B353" s="1">
        <v>10348</v>
      </c>
      <c r="C353" s="1" t="s">
        <v>454</v>
      </c>
      <c r="D353" s="1" t="s">
        <v>242</v>
      </c>
      <c r="E353" s="6" t="s">
        <v>565</v>
      </c>
      <c r="F353" s="5"/>
      <c r="G353" s="5"/>
      <c r="H353"/>
    </row>
    <row r="354" spans="1:8" ht="15.75" customHeight="1" x14ac:dyDescent="0.15">
      <c r="A354" s="1">
        <v>309</v>
      </c>
      <c r="B354" s="1">
        <v>5482</v>
      </c>
      <c r="C354" s="1" t="s">
        <v>455</v>
      </c>
      <c r="D354" s="1" t="s">
        <v>456</v>
      </c>
      <c r="E354" s="6" t="s">
        <v>565</v>
      </c>
      <c r="F354" s="5"/>
      <c r="G354" s="5"/>
      <c r="H354"/>
    </row>
    <row r="355" spans="1:8" ht="15.75" customHeight="1" x14ac:dyDescent="0.15">
      <c r="A355" s="1">
        <v>309</v>
      </c>
      <c r="B355" s="1">
        <v>7876</v>
      </c>
      <c r="C355" s="1" t="s">
        <v>457</v>
      </c>
      <c r="D355" s="1" t="s">
        <v>230</v>
      </c>
      <c r="E355" s="6" t="s">
        <v>565</v>
      </c>
      <c r="F355" s="5"/>
      <c r="G355" s="5"/>
      <c r="H355"/>
    </row>
    <row r="356" spans="1:8" ht="15.75" customHeight="1" x14ac:dyDescent="0.15">
      <c r="A356" s="1">
        <v>309</v>
      </c>
      <c r="B356" s="1">
        <v>10698</v>
      </c>
      <c r="C356" s="1" t="s">
        <v>458</v>
      </c>
      <c r="D356" s="1" t="s">
        <v>106</v>
      </c>
      <c r="E356" s="6" t="s">
        <v>565</v>
      </c>
      <c r="F356" s="5"/>
      <c r="G356" s="5"/>
      <c r="H356"/>
    </row>
    <row r="357" spans="1:8" ht="15.75" customHeight="1" x14ac:dyDescent="0.15">
      <c r="A357" s="1">
        <v>309</v>
      </c>
      <c r="B357" s="1">
        <v>184</v>
      </c>
      <c r="C357" s="1" t="s">
        <v>459</v>
      </c>
      <c r="D357" s="1" t="s">
        <v>144</v>
      </c>
      <c r="E357" s="6" t="s">
        <v>565</v>
      </c>
      <c r="F357" s="5"/>
      <c r="G357" s="5"/>
      <c r="H357"/>
    </row>
    <row r="358" spans="1:8" ht="15.75" customHeight="1" x14ac:dyDescent="0.15">
      <c r="A358" s="1">
        <v>309</v>
      </c>
      <c r="B358" s="1">
        <v>2962</v>
      </c>
      <c r="C358" s="1" t="s">
        <v>460</v>
      </c>
      <c r="D358" s="1" t="s">
        <v>144</v>
      </c>
      <c r="E358" s="6" t="s">
        <v>565</v>
      </c>
      <c r="F358" s="5"/>
      <c r="G358" s="5"/>
      <c r="H358"/>
    </row>
    <row r="359" spans="1:8" ht="15.75" customHeight="1" x14ac:dyDescent="0.15">
      <c r="A359" s="1">
        <v>309</v>
      </c>
      <c r="B359" s="1">
        <v>10824</v>
      </c>
      <c r="C359" s="1" t="s">
        <v>461</v>
      </c>
      <c r="D359" s="1" t="s">
        <v>462</v>
      </c>
      <c r="E359" s="6" t="s">
        <v>565</v>
      </c>
      <c r="F359" s="5"/>
      <c r="G359" s="5"/>
      <c r="H359"/>
    </row>
    <row r="360" spans="1:8" ht="15.75" customHeight="1" x14ac:dyDescent="0.15">
      <c r="A360" s="1">
        <v>309</v>
      </c>
      <c r="B360" s="1">
        <v>7634</v>
      </c>
      <c r="C360" s="1" t="s">
        <v>463</v>
      </c>
      <c r="D360" s="1" t="s">
        <v>277</v>
      </c>
      <c r="E360" s="6" t="s">
        <v>565</v>
      </c>
      <c r="F360" s="5"/>
      <c r="G360" s="5"/>
      <c r="H360"/>
    </row>
    <row r="361" spans="1:8" ht="15.75" customHeight="1" x14ac:dyDescent="0.15">
      <c r="A361" s="1">
        <v>309</v>
      </c>
      <c r="B361" s="1">
        <v>5418</v>
      </c>
      <c r="C361" s="1" t="s">
        <v>464</v>
      </c>
      <c r="D361" s="1" t="s">
        <v>102</v>
      </c>
      <c r="E361" s="6" t="s">
        <v>565</v>
      </c>
      <c r="F361" s="5"/>
      <c r="G361" s="5"/>
      <c r="H361"/>
    </row>
    <row r="362" spans="1:8" ht="15.75" customHeight="1" x14ac:dyDescent="0.15">
      <c r="A362" s="1">
        <v>309</v>
      </c>
      <c r="B362" s="1">
        <v>8197</v>
      </c>
      <c r="C362" s="1" t="s">
        <v>465</v>
      </c>
      <c r="D362" s="1" t="s">
        <v>466</v>
      </c>
      <c r="E362" s="6" t="s">
        <v>565</v>
      </c>
      <c r="F362" s="5"/>
      <c r="G362" s="5"/>
      <c r="H362"/>
    </row>
    <row r="363" spans="1:8" ht="15.75" customHeight="1" x14ac:dyDescent="0.15">
      <c r="A363" s="1">
        <v>309</v>
      </c>
      <c r="B363" s="1">
        <v>11374</v>
      </c>
      <c r="C363" s="1" t="s">
        <v>467</v>
      </c>
      <c r="D363" s="1" t="s">
        <v>167</v>
      </c>
      <c r="E363" s="6" t="s">
        <v>565</v>
      </c>
      <c r="F363" s="5"/>
      <c r="G363" s="5"/>
      <c r="H363"/>
    </row>
    <row r="364" spans="1:8" ht="15.75" customHeight="1" x14ac:dyDescent="0.15">
      <c r="A364" s="1">
        <v>309</v>
      </c>
      <c r="B364" s="1">
        <v>5366</v>
      </c>
      <c r="C364" s="1" t="s">
        <v>468</v>
      </c>
      <c r="D364" s="1" t="s">
        <v>382</v>
      </c>
      <c r="E364" s="6" t="s">
        <v>565</v>
      </c>
      <c r="F364" s="5"/>
      <c r="G364" s="5"/>
      <c r="H364"/>
    </row>
    <row r="365" spans="1:8" ht="15.75" customHeight="1" x14ac:dyDescent="0.15">
      <c r="A365" s="1">
        <v>309</v>
      </c>
      <c r="B365" s="1">
        <v>5947</v>
      </c>
      <c r="C365" s="1" t="s">
        <v>469</v>
      </c>
      <c r="D365" s="1" t="s">
        <v>169</v>
      </c>
      <c r="E365" s="6" t="s">
        <v>565</v>
      </c>
      <c r="F365" s="5"/>
      <c r="G365" s="5"/>
      <c r="H365"/>
    </row>
    <row r="366" spans="1:8" ht="15.75" customHeight="1" x14ac:dyDescent="0.15">
      <c r="A366" s="1">
        <v>309</v>
      </c>
      <c r="B366" s="1">
        <v>3967</v>
      </c>
      <c r="C366" s="1" t="s">
        <v>470</v>
      </c>
      <c r="D366" s="1" t="s">
        <v>471</v>
      </c>
      <c r="E366" s="6" t="s">
        <v>565</v>
      </c>
      <c r="F366" s="5"/>
      <c r="G366" s="5"/>
      <c r="H366"/>
    </row>
    <row r="367" spans="1:8" ht="15.75" customHeight="1" x14ac:dyDescent="0.15">
      <c r="A367" s="1">
        <v>309</v>
      </c>
      <c r="B367" s="1">
        <v>6699</v>
      </c>
      <c r="C367" s="1" t="s">
        <v>472</v>
      </c>
      <c r="D367" s="1" t="s">
        <v>473</v>
      </c>
      <c r="E367" s="6" t="s">
        <v>565</v>
      </c>
      <c r="F367" s="5"/>
      <c r="G367" s="5"/>
      <c r="H367"/>
    </row>
    <row r="368" spans="1:8" ht="15.75" customHeight="1" x14ac:dyDescent="0.15">
      <c r="A368" s="1">
        <v>309</v>
      </c>
      <c r="B368" s="1">
        <v>11339</v>
      </c>
      <c r="C368" s="1" t="s">
        <v>474</v>
      </c>
      <c r="D368" s="1" t="s">
        <v>379</v>
      </c>
      <c r="E368" s="6" t="s">
        <v>565</v>
      </c>
      <c r="F368" s="5"/>
      <c r="G368" s="5"/>
      <c r="H368"/>
    </row>
    <row r="369" spans="1:8" ht="15.75" customHeight="1" x14ac:dyDescent="0.15">
      <c r="A369" s="1">
        <v>309</v>
      </c>
      <c r="B369" s="1">
        <v>6893</v>
      </c>
      <c r="C369" s="1" t="s">
        <v>475</v>
      </c>
      <c r="D369" s="1" t="s">
        <v>379</v>
      </c>
      <c r="E369" s="6" t="s">
        <v>565</v>
      </c>
      <c r="F369" s="5"/>
      <c r="G369" s="5"/>
      <c r="H369"/>
    </row>
    <row r="370" spans="1:8" ht="15.75" customHeight="1" x14ac:dyDescent="0.15">
      <c r="A370" s="1">
        <v>309</v>
      </c>
      <c r="B370" s="1">
        <v>6244</v>
      </c>
      <c r="C370" s="1" t="s">
        <v>476</v>
      </c>
      <c r="D370" s="1" t="s">
        <v>89</v>
      </c>
      <c r="E370" s="6" t="s">
        <v>565</v>
      </c>
      <c r="F370" s="5"/>
      <c r="G370" s="5"/>
      <c r="H370"/>
    </row>
    <row r="371" spans="1:8" ht="15.75" customHeight="1" x14ac:dyDescent="0.15">
      <c r="A371" s="1">
        <v>309</v>
      </c>
      <c r="B371" s="1">
        <v>11347</v>
      </c>
      <c r="C371" s="1" t="s">
        <v>477</v>
      </c>
      <c r="D371" s="1" t="s">
        <v>50</v>
      </c>
      <c r="E371" s="6" t="s">
        <v>565</v>
      </c>
      <c r="F371" s="5"/>
      <c r="G371" s="5"/>
      <c r="H371"/>
    </row>
    <row r="372" spans="1:8" ht="15.75" customHeight="1" x14ac:dyDescent="0.15">
      <c r="A372" s="1">
        <v>309</v>
      </c>
      <c r="B372" s="1">
        <v>1960</v>
      </c>
      <c r="C372" s="1" t="s">
        <v>478</v>
      </c>
      <c r="D372" s="1" t="s">
        <v>479</v>
      </c>
      <c r="E372" s="6" t="s">
        <v>565</v>
      </c>
      <c r="F372" s="5"/>
      <c r="G372" s="5"/>
      <c r="H372"/>
    </row>
    <row r="373" spans="1:8" ht="15.75" customHeight="1" x14ac:dyDescent="0.15">
      <c r="A373" s="1">
        <v>309</v>
      </c>
      <c r="B373" s="1">
        <v>1796</v>
      </c>
      <c r="C373" s="1" t="s">
        <v>480</v>
      </c>
      <c r="D373" s="1" t="s">
        <v>481</v>
      </c>
      <c r="E373" s="6" t="s">
        <v>565</v>
      </c>
      <c r="F373" s="5"/>
      <c r="G373" s="5"/>
      <c r="H373"/>
    </row>
    <row r="374" spans="1:8" ht="15.75" customHeight="1" x14ac:dyDescent="0.15">
      <c r="A374" s="1">
        <v>309</v>
      </c>
      <c r="B374" s="1">
        <v>11417</v>
      </c>
      <c r="C374" s="1" t="s">
        <v>482</v>
      </c>
      <c r="D374" s="1" t="s">
        <v>17</v>
      </c>
      <c r="E374" s="6" t="s">
        <v>565</v>
      </c>
      <c r="F374" s="5"/>
      <c r="G374" s="5"/>
      <c r="H374"/>
    </row>
    <row r="375" spans="1:8" ht="15.75" customHeight="1" x14ac:dyDescent="0.15">
      <c r="A375" s="1">
        <v>309</v>
      </c>
      <c r="B375" s="1">
        <v>11387</v>
      </c>
      <c r="C375" s="1" t="s">
        <v>483</v>
      </c>
      <c r="D375" s="1" t="s">
        <v>17</v>
      </c>
      <c r="E375" s="6" t="s">
        <v>565</v>
      </c>
      <c r="F375" s="5"/>
      <c r="G375" s="5"/>
      <c r="H375"/>
    </row>
    <row r="376" spans="1:8" ht="15.75" customHeight="1" x14ac:dyDescent="0.15">
      <c r="A376" s="1">
        <v>309</v>
      </c>
      <c r="B376" s="1">
        <v>11393</v>
      </c>
      <c r="C376" s="1" t="s">
        <v>484</v>
      </c>
      <c r="D376" s="1" t="s">
        <v>17</v>
      </c>
      <c r="E376" s="6" t="s">
        <v>565</v>
      </c>
      <c r="F376" s="5"/>
      <c r="G376" s="5"/>
      <c r="H376"/>
    </row>
    <row r="377" spans="1:8" ht="15.75" customHeight="1" x14ac:dyDescent="0.15">
      <c r="A377" s="1">
        <v>309</v>
      </c>
      <c r="B377" s="1">
        <v>11391</v>
      </c>
      <c r="C377" s="1" t="s">
        <v>485</v>
      </c>
      <c r="D377" s="1" t="s">
        <v>17</v>
      </c>
      <c r="E377" s="6" t="s">
        <v>565</v>
      </c>
      <c r="F377" s="5"/>
      <c r="G377" s="5"/>
      <c r="H377"/>
    </row>
    <row r="378" spans="1:8" ht="15.75" customHeight="1" x14ac:dyDescent="0.15">
      <c r="A378" s="1">
        <v>309</v>
      </c>
      <c r="B378" s="1">
        <v>11036</v>
      </c>
      <c r="C378" s="1" t="s">
        <v>486</v>
      </c>
      <c r="D378" s="1" t="s">
        <v>17</v>
      </c>
      <c r="E378" s="6" t="s">
        <v>565</v>
      </c>
      <c r="F378" s="5"/>
      <c r="G378" s="5"/>
      <c r="H378"/>
    </row>
    <row r="379" spans="1:8" ht="15.75" customHeight="1" x14ac:dyDescent="0.15">
      <c r="A379" s="1">
        <v>309</v>
      </c>
      <c r="B379" s="1">
        <v>11385</v>
      </c>
      <c r="C379" s="1" t="s">
        <v>487</v>
      </c>
      <c r="D379" s="1" t="s">
        <v>17</v>
      </c>
      <c r="E379" s="6" t="s">
        <v>565</v>
      </c>
      <c r="F379" s="5"/>
      <c r="G379" s="5"/>
      <c r="H379"/>
    </row>
    <row r="380" spans="1:8" ht="15.75" customHeight="1" x14ac:dyDescent="0.15">
      <c r="A380" s="1">
        <v>309</v>
      </c>
      <c r="B380" s="1">
        <v>10357</v>
      </c>
      <c r="C380" s="1" t="s">
        <v>488</v>
      </c>
      <c r="D380" s="1" t="s">
        <v>17</v>
      </c>
      <c r="E380" s="6" t="s">
        <v>565</v>
      </c>
      <c r="F380" s="5"/>
      <c r="G380" s="5"/>
      <c r="H380"/>
    </row>
    <row r="381" spans="1:8" ht="15.75" customHeight="1" x14ac:dyDescent="0.15">
      <c r="A381" s="1">
        <v>309</v>
      </c>
      <c r="B381" s="1">
        <v>4031</v>
      </c>
      <c r="C381" s="1" t="s">
        <v>489</v>
      </c>
      <c r="D381" s="1" t="s">
        <v>17</v>
      </c>
      <c r="E381" s="6" t="s">
        <v>565</v>
      </c>
      <c r="F381" s="5"/>
      <c r="G381" s="5"/>
      <c r="H381"/>
    </row>
    <row r="382" spans="1:8" ht="15.75" customHeight="1" x14ac:dyDescent="0.15">
      <c r="A382" s="1">
        <v>309</v>
      </c>
      <c r="B382" s="1">
        <v>11032</v>
      </c>
      <c r="C382" s="1" t="s">
        <v>490</v>
      </c>
      <c r="D382" s="1" t="s">
        <v>17</v>
      </c>
      <c r="E382" s="6" t="s">
        <v>565</v>
      </c>
      <c r="F382" s="5"/>
      <c r="G382" s="5"/>
      <c r="H382"/>
    </row>
    <row r="383" spans="1:8" ht="15.75" customHeight="1" x14ac:dyDescent="0.15">
      <c r="A383" s="1">
        <v>309</v>
      </c>
      <c r="B383" s="1">
        <v>11388</v>
      </c>
      <c r="C383" s="1" t="s">
        <v>491</v>
      </c>
      <c r="D383" s="1" t="s">
        <v>17</v>
      </c>
      <c r="E383" s="6" t="s">
        <v>565</v>
      </c>
      <c r="F383" s="5"/>
      <c r="G383" s="5"/>
      <c r="H383"/>
    </row>
    <row r="384" spans="1:8" ht="15.75" customHeight="1" x14ac:dyDescent="0.15">
      <c r="A384" s="1">
        <v>309</v>
      </c>
      <c r="B384" s="1">
        <v>10821</v>
      </c>
      <c r="C384" s="1" t="s">
        <v>492</v>
      </c>
      <c r="D384" s="1" t="s">
        <v>58</v>
      </c>
      <c r="E384" s="6" t="s">
        <v>565</v>
      </c>
      <c r="F384" s="5"/>
      <c r="G384" s="5"/>
      <c r="H384"/>
    </row>
    <row r="385" spans="1:8" ht="15.75" customHeight="1" x14ac:dyDescent="0.15">
      <c r="A385" s="1">
        <v>309</v>
      </c>
      <c r="B385" s="1">
        <v>11195</v>
      </c>
      <c r="C385" s="1" t="s">
        <v>493</v>
      </c>
      <c r="D385" s="1" t="s">
        <v>58</v>
      </c>
      <c r="E385" s="6" t="s">
        <v>565</v>
      </c>
      <c r="F385" s="5"/>
      <c r="G385" s="5"/>
      <c r="H385"/>
    </row>
    <row r="386" spans="1:8" ht="15.75" customHeight="1" x14ac:dyDescent="0.15">
      <c r="A386" s="1">
        <v>309</v>
      </c>
      <c r="B386" s="1">
        <v>11170</v>
      </c>
      <c r="C386" s="1" t="s">
        <v>494</v>
      </c>
      <c r="D386" s="1" t="s">
        <v>58</v>
      </c>
      <c r="E386" s="6" t="s">
        <v>565</v>
      </c>
      <c r="F386" s="5"/>
      <c r="G386" s="5"/>
      <c r="H386"/>
    </row>
    <row r="387" spans="1:8" ht="15.75" customHeight="1" x14ac:dyDescent="0.15">
      <c r="A387" s="1">
        <v>309</v>
      </c>
      <c r="B387" s="1">
        <v>11149</v>
      </c>
      <c r="C387" s="1" t="s">
        <v>495</v>
      </c>
      <c r="D387" s="1" t="s">
        <v>58</v>
      </c>
      <c r="E387" s="6" t="s">
        <v>565</v>
      </c>
      <c r="F387" s="5"/>
      <c r="G387" s="5"/>
      <c r="H387"/>
    </row>
    <row r="388" spans="1:8" ht="15.75" customHeight="1" x14ac:dyDescent="0.15">
      <c r="A388" s="1">
        <v>309</v>
      </c>
      <c r="B388" s="1">
        <v>10758</v>
      </c>
      <c r="C388" s="1" t="s">
        <v>496</v>
      </c>
      <c r="D388" s="1" t="s">
        <v>58</v>
      </c>
      <c r="E388" s="6" t="s">
        <v>565</v>
      </c>
      <c r="F388" s="5"/>
      <c r="G388" s="5"/>
      <c r="H388"/>
    </row>
    <row r="389" spans="1:8" ht="15.75" customHeight="1" x14ac:dyDescent="0.15">
      <c r="A389" s="1">
        <v>309</v>
      </c>
      <c r="B389" s="1">
        <v>11196</v>
      </c>
      <c r="C389" s="1" t="s">
        <v>497</v>
      </c>
      <c r="D389" s="1" t="s">
        <v>58</v>
      </c>
      <c r="E389" s="6" t="s">
        <v>565</v>
      </c>
      <c r="F389" s="5"/>
      <c r="G389" s="5"/>
      <c r="H389"/>
    </row>
    <row r="390" spans="1:8" ht="15.75" customHeight="1" x14ac:dyDescent="0.15">
      <c r="A390" s="1">
        <v>309</v>
      </c>
      <c r="B390" s="1">
        <v>11203</v>
      </c>
      <c r="C390" s="1" t="s">
        <v>498</v>
      </c>
      <c r="D390" s="1" t="s">
        <v>58</v>
      </c>
      <c r="E390" s="6" t="s">
        <v>565</v>
      </c>
      <c r="F390" s="5"/>
      <c r="G390" s="5"/>
      <c r="H390"/>
    </row>
    <row r="391" spans="1:8" ht="15.75" customHeight="1" x14ac:dyDescent="0.15">
      <c r="A391" s="1">
        <v>309</v>
      </c>
      <c r="B391" s="1">
        <v>11164</v>
      </c>
      <c r="C391" s="1" t="s">
        <v>499</v>
      </c>
      <c r="D391" s="1" t="s">
        <v>58</v>
      </c>
      <c r="E391" s="6" t="s">
        <v>565</v>
      </c>
      <c r="F391" s="5"/>
      <c r="G391" s="5"/>
      <c r="H391"/>
    </row>
    <row r="392" spans="1:8" ht="15.75" customHeight="1" x14ac:dyDescent="0.15">
      <c r="A392" s="1">
        <v>309</v>
      </c>
      <c r="B392" s="1">
        <v>10775</v>
      </c>
      <c r="C392" s="1" t="s">
        <v>500</v>
      </c>
      <c r="D392" s="1" t="s">
        <v>58</v>
      </c>
      <c r="E392" s="6" t="s">
        <v>565</v>
      </c>
      <c r="F392" s="5"/>
      <c r="G392" s="5"/>
      <c r="H392"/>
    </row>
    <row r="393" spans="1:8" ht="15.75" customHeight="1" x14ac:dyDescent="0.15">
      <c r="A393" s="1">
        <v>309</v>
      </c>
      <c r="B393" s="1">
        <v>10433</v>
      </c>
      <c r="C393" s="1" t="s">
        <v>501</v>
      </c>
      <c r="D393" s="1" t="s">
        <v>58</v>
      </c>
      <c r="E393" s="6" t="s">
        <v>565</v>
      </c>
      <c r="F393" s="5"/>
      <c r="G393" s="5"/>
      <c r="H393"/>
    </row>
    <row r="394" spans="1:8" ht="15.75" customHeight="1" x14ac:dyDescent="0.15">
      <c r="A394" s="1">
        <v>309</v>
      </c>
      <c r="B394" s="1">
        <v>5491</v>
      </c>
      <c r="C394" s="1" t="s">
        <v>502</v>
      </c>
      <c r="D394" s="1" t="s">
        <v>58</v>
      </c>
      <c r="E394" s="6" t="s">
        <v>565</v>
      </c>
      <c r="F394" s="5"/>
      <c r="G394" s="5"/>
      <c r="H394"/>
    </row>
    <row r="395" spans="1:8" ht="15.75" customHeight="1" x14ac:dyDescent="0.15">
      <c r="A395" s="1">
        <v>309</v>
      </c>
      <c r="B395" s="1">
        <v>10785</v>
      </c>
      <c r="C395" s="1" t="s">
        <v>503</v>
      </c>
      <c r="D395" s="1" t="s">
        <v>58</v>
      </c>
      <c r="E395" s="6" t="s">
        <v>565</v>
      </c>
      <c r="F395" s="5"/>
      <c r="G395" s="5"/>
      <c r="H395"/>
    </row>
    <row r="396" spans="1:8" ht="15.75" customHeight="1" x14ac:dyDescent="0.15">
      <c r="A396" s="1">
        <v>309</v>
      </c>
      <c r="B396" s="1">
        <v>10808</v>
      </c>
      <c r="C396" s="1" t="s">
        <v>504</v>
      </c>
      <c r="D396" s="1" t="s">
        <v>58</v>
      </c>
      <c r="E396" s="6" t="s">
        <v>565</v>
      </c>
      <c r="F396" s="5"/>
      <c r="G396" s="5"/>
      <c r="H396"/>
    </row>
    <row r="397" spans="1:8" ht="15.75" customHeight="1" x14ac:dyDescent="0.15">
      <c r="A397" s="1">
        <v>309</v>
      </c>
      <c r="B397" s="1">
        <v>11152</v>
      </c>
      <c r="C397" s="1" t="s">
        <v>505</v>
      </c>
      <c r="D397" s="1" t="s">
        <v>58</v>
      </c>
      <c r="E397" s="6" t="s">
        <v>565</v>
      </c>
      <c r="F397" s="5"/>
      <c r="G397" s="5"/>
      <c r="H397"/>
    </row>
    <row r="398" spans="1:8" ht="15.75" customHeight="1" x14ac:dyDescent="0.15">
      <c r="A398" s="1">
        <v>309</v>
      </c>
      <c r="B398" s="1">
        <v>11150</v>
      </c>
      <c r="C398" s="1" t="s">
        <v>506</v>
      </c>
      <c r="D398" s="1" t="s">
        <v>58</v>
      </c>
      <c r="E398" s="6" t="s">
        <v>565</v>
      </c>
      <c r="F398" s="5"/>
      <c r="G398" s="5"/>
      <c r="H398"/>
    </row>
    <row r="399" spans="1:8" ht="15.75" customHeight="1" x14ac:dyDescent="0.15">
      <c r="A399" s="1">
        <v>309</v>
      </c>
      <c r="B399" s="1">
        <v>11223</v>
      </c>
      <c r="C399" s="1" t="s">
        <v>507</v>
      </c>
      <c r="D399" s="1" t="s">
        <v>58</v>
      </c>
      <c r="E399" s="6" t="s">
        <v>565</v>
      </c>
      <c r="F399" s="5"/>
      <c r="G399" s="5"/>
      <c r="H399"/>
    </row>
    <row r="400" spans="1:8" ht="15.75" customHeight="1" x14ac:dyDescent="0.15">
      <c r="A400" s="1">
        <v>309</v>
      </c>
      <c r="B400" s="1">
        <v>11172</v>
      </c>
      <c r="C400" s="1" t="s">
        <v>508</v>
      </c>
      <c r="D400" s="1" t="s">
        <v>58</v>
      </c>
      <c r="E400" s="6" t="s">
        <v>565</v>
      </c>
      <c r="F400" s="5"/>
      <c r="G400" s="5"/>
      <c r="H400"/>
    </row>
    <row r="401" spans="1:8" ht="15.75" customHeight="1" x14ac:dyDescent="0.15">
      <c r="A401" s="1">
        <v>309</v>
      </c>
      <c r="B401" s="1">
        <v>5403</v>
      </c>
      <c r="C401" s="1" t="s">
        <v>509</v>
      </c>
      <c r="D401" s="1" t="s">
        <v>58</v>
      </c>
      <c r="E401" s="6" t="s">
        <v>565</v>
      </c>
      <c r="F401" s="5"/>
      <c r="G401" s="5"/>
      <c r="H401"/>
    </row>
    <row r="402" spans="1:8" ht="15.75" customHeight="1" x14ac:dyDescent="0.15">
      <c r="A402" s="1">
        <v>309</v>
      </c>
      <c r="B402" s="1">
        <v>11151</v>
      </c>
      <c r="C402" s="1" t="s">
        <v>510</v>
      </c>
      <c r="D402" s="1" t="s">
        <v>58</v>
      </c>
      <c r="E402" s="6" t="s">
        <v>565</v>
      </c>
      <c r="F402" s="5"/>
      <c r="G402" s="5"/>
      <c r="H402"/>
    </row>
    <row r="403" spans="1:8" ht="15.75" customHeight="1" x14ac:dyDescent="0.15">
      <c r="A403" s="1">
        <v>309</v>
      </c>
      <c r="B403" s="1">
        <v>11154</v>
      </c>
      <c r="C403" s="1" t="s">
        <v>511</v>
      </c>
      <c r="D403" s="1" t="s">
        <v>58</v>
      </c>
      <c r="E403" s="6" t="s">
        <v>565</v>
      </c>
      <c r="F403" s="5"/>
      <c r="G403" s="5"/>
      <c r="H403"/>
    </row>
    <row r="404" spans="1:8" ht="15.75" customHeight="1" x14ac:dyDescent="0.15">
      <c r="A404" s="1">
        <v>309</v>
      </c>
      <c r="B404" s="1">
        <v>10769</v>
      </c>
      <c r="C404" s="1" t="s">
        <v>512</v>
      </c>
      <c r="D404" s="1" t="s">
        <v>58</v>
      </c>
      <c r="E404" s="6" t="s">
        <v>565</v>
      </c>
      <c r="F404" s="5"/>
      <c r="G404" s="5"/>
      <c r="H404"/>
    </row>
    <row r="405" spans="1:8" ht="15.75" customHeight="1" x14ac:dyDescent="0.15">
      <c r="A405" s="1">
        <v>309</v>
      </c>
      <c r="B405" s="1">
        <v>11218</v>
      </c>
      <c r="C405" s="1" t="s">
        <v>513</v>
      </c>
      <c r="D405" s="1" t="s">
        <v>58</v>
      </c>
      <c r="E405" s="6" t="s">
        <v>565</v>
      </c>
      <c r="F405" s="5"/>
      <c r="G405" s="5"/>
      <c r="H405"/>
    </row>
    <row r="406" spans="1:8" ht="15.75" customHeight="1" x14ac:dyDescent="0.15">
      <c r="A406" s="1">
        <v>309</v>
      </c>
      <c r="B406" s="1">
        <v>11199</v>
      </c>
      <c r="C406" s="1" t="s">
        <v>514</v>
      </c>
      <c r="D406" s="1" t="s">
        <v>58</v>
      </c>
      <c r="E406" s="6" t="s">
        <v>565</v>
      </c>
      <c r="F406" s="5"/>
      <c r="G406" s="5"/>
      <c r="H406"/>
    </row>
    <row r="407" spans="1:8" ht="15.75" customHeight="1" x14ac:dyDescent="0.15">
      <c r="A407" s="1">
        <v>309</v>
      </c>
      <c r="B407" s="1">
        <v>11220</v>
      </c>
      <c r="C407" s="1" t="s">
        <v>515</v>
      </c>
      <c r="D407" s="1" t="s">
        <v>58</v>
      </c>
      <c r="E407" s="6" t="s">
        <v>565</v>
      </c>
      <c r="F407" s="5"/>
      <c r="G407" s="5"/>
      <c r="H407"/>
    </row>
    <row r="408" spans="1:8" ht="15.75" customHeight="1" x14ac:dyDescent="0.15">
      <c r="A408" s="1">
        <v>309</v>
      </c>
      <c r="B408" s="1">
        <v>11174</v>
      </c>
      <c r="C408" s="1" t="s">
        <v>516</v>
      </c>
      <c r="D408" s="1" t="s">
        <v>58</v>
      </c>
      <c r="E408" s="6" t="s">
        <v>565</v>
      </c>
      <c r="F408" s="5"/>
      <c r="G408" s="5"/>
      <c r="H408"/>
    </row>
    <row r="409" spans="1:8" ht="15.75" customHeight="1" x14ac:dyDescent="0.15">
      <c r="A409" s="1">
        <v>309</v>
      </c>
      <c r="B409" s="1">
        <v>11131</v>
      </c>
      <c r="C409" s="1" t="s">
        <v>517</v>
      </c>
      <c r="D409" s="1" t="s">
        <v>58</v>
      </c>
      <c r="E409" s="6" t="s">
        <v>565</v>
      </c>
      <c r="F409" s="5"/>
      <c r="G409" s="5"/>
      <c r="H409"/>
    </row>
    <row r="410" spans="1:8" ht="15.75" customHeight="1" x14ac:dyDescent="0.15">
      <c r="A410" s="1">
        <v>309</v>
      </c>
      <c r="B410" s="1">
        <v>11415</v>
      </c>
      <c r="C410" s="1" t="s">
        <v>518</v>
      </c>
      <c r="D410" s="1" t="s">
        <v>21</v>
      </c>
      <c r="E410" s="6" t="s">
        <v>565</v>
      </c>
      <c r="F410" s="5"/>
      <c r="G410" s="5"/>
      <c r="H410"/>
    </row>
    <row r="411" spans="1:8" ht="15.75" customHeight="1" x14ac:dyDescent="0.15">
      <c r="A411" s="1">
        <v>309</v>
      </c>
      <c r="B411" s="1">
        <v>11408</v>
      </c>
      <c r="C411" s="1" t="s">
        <v>519</v>
      </c>
      <c r="D411" s="1" t="s">
        <v>21</v>
      </c>
      <c r="E411" s="6" t="s">
        <v>565</v>
      </c>
      <c r="F411" s="5"/>
      <c r="G411" s="5"/>
      <c r="H411"/>
    </row>
    <row r="412" spans="1:8" ht="15.75" customHeight="1" x14ac:dyDescent="0.15">
      <c r="A412" s="1">
        <v>309</v>
      </c>
      <c r="B412" s="1">
        <v>8437</v>
      </c>
      <c r="C412" s="1" t="s">
        <v>520</v>
      </c>
      <c r="D412" s="1" t="s">
        <v>21</v>
      </c>
      <c r="E412" s="6" t="s">
        <v>565</v>
      </c>
      <c r="F412" s="5"/>
      <c r="G412" s="5"/>
      <c r="H412"/>
    </row>
    <row r="413" spans="1:8" ht="15.75" customHeight="1" x14ac:dyDescent="0.15">
      <c r="A413" s="1">
        <v>309</v>
      </c>
      <c r="B413" s="1">
        <v>11111</v>
      </c>
      <c r="C413" s="1" t="s">
        <v>521</v>
      </c>
      <c r="D413" s="1" t="s">
        <v>21</v>
      </c>
      <c r="E413" s="6" t="s">
        <v>565</v>
      </c>
      <c r="F413" s="5"/>
      <c r="G413" s="5"/>
      <c r="H413"/>
    </row>
    <row r="414" spans="1:8" ht="15.75" customHeight="1" x14ac:dyDescent="0.15">
      <c r="A414" s="1">
        <v>309</v>
      </c>
      <c r="B414" s="1">
        <v>10665</v>
      </c>
      <c r="C414" s="1" t="s">
        <v>522</v>
      </c>
      <c r="D414" s="1" t="s">
        <v>21</v>
      </c>
      <c r="E414" s="6" t="s">
        <v>565</v>
      </c>
      <c r="F414" s="5"/>
      <c r="G414" s="5"/>
      <c r="H414"/>
    </row>
    <row r="415" spans="1:8" ht="15.75" customHeight="1" x14ac:dyDescent="0.15">
      <c r="A415" s="1">
        <v>309</v>
      </c>
      <c r="B415" s="1">
        <v>11413</v>
      </c>
      <c r="C415" s="1" t="s">
        <v>523</v>
      </c>
      <c r="D415" s="1" t="s">
        <v>21</v>
      </c>
      <c r="E415" s="6" t="s">
        <v>565</v>
      </c>
      <c r="F415" s="5"/>
      <c r="G415" s="5"/>
      <c r="H415"/>
    </row>
    <row r="416" spans="1:8" ht="15.75" customHeight="1" x14ac:dyDescent="0.15">
      <c r="A416" s="1">
        <v>309</v>
      </c>
      <c r="B416" s="1">
        <v>11341</v>
      </c>
      <c r="C416" s="1" t="s">
        <v>524</v>
      </c>
      <c r="D416" s="1" t="s">
        <v>353</v>
      </c>
      <c r="E416" s="6" t="s">
        <v>565</v>
      </c>
      <c r="F416" s="5"/>
      <c r="G416" s="5"/>
      <c r="H416"/>
    </row>
    <row r="417" spans="1:8" ht="15.75" customHeight="1" x14ac:dyDescent="0.15">
      <c r="A417" s="1">
        <v>309</v>
      </c>
      <c r="B417" s="1">
        <v>6598</v>
      </c>
      <c r="C417" s="1" t="s">
        <v>525</v>
      </c>
      <c r="D417" s="1" t="s">
        <v>353</v>
      </c>
      <c r="E417" s="6" t="s">
        <v>565</v>
      </c>
      <c r="F417" s="5"/>
      <c r="G417" s="5"/>
      <c r="H417"/>
    </row>
    <row r="418" spans="1:8" ht="15.75" customHeight="1" x14ac:dyDescent="0.15">
      <c r="A418" s="1">
        <v>309</v>
      </c>
      <c r="B418" s="1">
        <v>11000</v>
      </c>
      <c r="C418" s="1" t="s">
        <v>526</v>
      </c>
      <c r="D418" s="1" t="s">
        <v>353</v>
      </c>
      <c r="E418" s="6" t="s">
        <v>565</v>
      </c>
      <c r="F418" s="5"/>
      <c r="G418" s="5"/>
      <c r="H418"/>
    </row>
    <row r="419" spans="1:8" ht="15.75" customHeight="1" x14ac:dyDescent="0.15">
      <c r="A419" s="1">
        <v>309</v>
      </c>
      <c r="B419" s="1">
        <v>10672</v>
      </c>
      <c r="C419" s="1" t="s">
        <v>527</v>
      </c>
      <c r="D419" s="1" t="s">
        <v>255</v>
      </c>
      <c r="E419" s="6" t="s">
        <v>565</v>
      </c>
      <c r="F419" s="5"/>
      <c r="G419" s="5"/>
      <c r="H419"/>
    </row>
    <row r="420" spans="1:8" ht="15.75" customHeight="1" x14ac:dyDescent="0.15">
      <c r="A420" s="1">
        <v>309</v>
      </c>
      <c r="B420" s="1">
        <v>5385</v>
      </c>
      <c r="C420" s="1" t="s">
        <v>528</v>
      </c>
      <c r="D420" s="1" t="s">
        <v>83</v>
      </c>
      <c r="E420" s="6" t="s">
        <v>565</v>
      </c>
      <c r="F420" s="5"/>
      <c r="G420" s="5"/>
      <c r="H420"/>
    </row>
    <row r="421" spans="1:8" ht="15.75" customHeight="1" x14ac:dyDescent="0.15">
      <c r="A421" s="1">
        <v>309</v>
      </c>
      <c r="B421" s="1">
        <v>9453</v>
      </c>
      <c r="C421" s="1" t="s">
        <v>529</v>
      </c>
      <c r="D421" s="1" t="s">
        <v>530</v>
      </c>
      <c r="E421" s="6" t="s">
        <v>565</v>
      </c>
      <c r="F421" s="5"/>
      <c r="G421" s="5"/>
      <c r="H421"/>
    </row>
    <row r="422" spans="1:8" ht="15.75" customHeight="1" x14ac:dyDescent="0.15">
      <c r="A422" s="1">
        <v>309</v>
      </c>
      <c r="B422" s="1">
        <v>10995</v>
      </c>
      <c r="C422" s="1" t="s">
        <v>531</v>
      </c>
      <c r="D422" s="1" t="s">
        <v>194</v>
      </c>
      <c r="E422" s="6" t="s">
        <v>565</v>
      </c>
      <c r="F422" s="5"/>
      <c r="G422" s="5"/>
      <c r="H422"/>
    </row>
    <row r="423" spans="1:8" ht="15.75" customHeight="1" x14ac:dyDescent="0.15">
      <c r="A423" s="1">
        <v>309</v>
      </c>
      <c r="B423" s="1">
        <v>11125</v>
      </c>
      <c r="C423" s="1" t="s">
        <v>532</v>
      </c>
      <c r="D423" s="1" t="s">
        <v>139</v>
      </c>
      <c r="E423" s="6" t="s">
        <v>565</v>
      </c>
      <c r="F423" s="5"/>
      <c r="G423" s="5"/>
      <c r="H423"/>
    </row>
    <row r="424" spans="1:8" ht="15.75" customHeight="1" x14ac:dyDescent="0.15">
      <c r="A424" s="1">
        <v>309</v>
      </c>
      <c r="B424" s="1">
        <v>11126</v>
      </c>
      <c r="C424" s="1" t="s">
        <v>533</v>
      </c>
      <c r="D424" s="1" t="s">
        <v>139</v>
      </c>
      <c r="E424" s="6" t="s">
        <v>565</v>
      </c>
      <c r="F424" s="5"/>
      <c r="G424" s="5"/>
      <c r="H424"/>
    </row>
    <row r="425" spans="1:8" ht="15.75" customHeight="1" x14ac:dyDescent="0.15">
      <c r="A425" s="1">
        <v>309</v>
      </c>
      <c r="B425" s="1">
        <v>11124</v>
      </c>
      <c r="C425" s="1" t="s">
        <v>534</v>
      </c>
      <c r="D425" s="1" t="s">
        <v>139</v>
      </c>
      <c r="E425" s="6" t="s">
        <v>565</v>
      </c>
      <c r="F425" s="5"/>
      <c r="G425" s="5"/>
      <c r="H425"/>
    </row>
    <row r="426" spans="1:8" ht="15.75" customHeight="1" x14ac:dyDescent="0.15">
      <c r="A426" s="1">
        <v>309</v>
      </c>
      <c r="B426" s="1">
        <v>1506</v>
      </c>
      <c r="C426" s="1" t="s">
        <v>535</v>
      </c>
      <c r="D426" s="1" t="s">
        <v>139</v>
      </c>
      <c r="E426" s="6" t="s">
        <v>565</v>
      </c>
      <c r="F426" s="5"/>
      <c r="G426" s="5"/>
      <c r="H426"/>
    </row>
    <row r="427" spans="1:8" ht="15.75" customHeight="1" x14ac:dyDescent="0.15">
      <c r="A427" s="1">
        <v>309</v>
      </c>
      <c r="B427" s="1">
        <v>1507</v>
      </c>
      <c r="C427" s="1" t="s">
        <v>536</v>
      </c>
      <c r="D427" s="1" t="s">
        <v>139</v>
      </c>
      <c r="E427" s="6" t="s">
        <v>565</v>
      </c>
      <c r="F427" s="5"/>
      <c r="G427" s="5"/>
      <c r="H427"/>
    </row>
    <row r="428" spans="1:8" ht="15.75" customHeight="1" x14ac:dyDescent="0.15">
      <c r="A428" s="1">
        <v>309</v>
      </c>
      <c r="B428" s="1">
        <v>4316</v>
      </c>
      <c r="C428" s="1" t="s">
        <v>537</v>
      </c>
      <c r="D428" s="1" t="s">
        <v>139</v>
      </c>
      <c r="E428" s="6" t="s">
        <v>565</v>
      </c>
      <c r="F428" s="5"/>
      <c r="G428" s="5"/>
      <c r="H428"/>
    </row>
    <row r="429" spans="1:8" ht="15.75" customHeight="1" x14ac:dyDescent="0.15">
      <c r="A429" s="1">
        <v>309</v>
      </c>
      <c r="B429" s="1">
        <v>10540</v>
      </c>
      <c r="C429" s="1" t="s">
        <v>538</v>
      </c>
      <c r="D429" s="1" t="s">
        <v>42</v>
      </c>
      <c r="E429" s="6" t="s">
        <v>565</v>
      </c>
      <c r="F429" s="5"/>
      <c r="G429" s="5"/>
      <c r="H429"/>
    </row>
    <row r="430" spans="1:8" ht="15.75" customHeight="1" x14ac:dyDescent="0.15">
      <c r="A430" s="1">
        <v>309</v>
      </c>
      <c r="B430" s="1">
        <v>11323</v>
      </c>
      <c r="C430" s="1" t="s">
        <v>539</v>
      </c>
      <c r="D430" s="1" t="s">
        <v>210</v>
      </c>
      <c r="E430" s="6" t="s">
        <v>565</v>
      </c>
      <c r="F430" s="5"/>
      <c r="G430" s="5"/>
      <c r="H430"/>
    </row>
    <row r="431" spans="1:8" ht="15.75" customHeight="1" x14ac:dyDescent="0.15">
      <c r="A431" s="1">
        <v>309</v>
      </c>
      <c r="B431" s="1">
        <v>11326</v>
      </c>
      <c r="C431" s="1" t="s">
        <v>540</v>
      </c>
      <c r="D431" s="1" t="s">
        <v>210</v>
      </c>
      <c r="E431" s="6" t="s">
        <v>565</v>
      </c>
      <c r="F431" s="5"/>
      <c r="G431" s="5"/>
      <c r="H431"/>
    </row>
    <row r="432" spans="1:8" ht="15.75" customHeight="1" x14ac:dyDescent="0.15">
      <c r="A432" s="1">
        <v>309</v>
      </c>
      <c r="B432" s="1">
        <v>11319</v>
      </c>
      <c r="C432" s="1" t="s">
        <v>541</v>
      </c>
      <c r="D432" s="1" t="s">
        <v>210</v>
      </c>
      <c r="E432" s="6" t="s">
        <v>565</v>
      </c>
      <c r="F432" s="5"/>
      <c r="G432" s="5"/>
      <c r="H432"/>
    </row>
    <row r="433" spans="1:8" ht="15.75" customHeight="1" x14ac:dyDescent="0.15">
      <c r="A433" s="1">
        <v>309</v>
      </c>
      <c r="B433" s="1">
        <v>11324</v>
      </c>
      <c r="C433" s="1" t="s">
        <v>542</v>
      </c>
      <c r="D433" s="1" t="s">
        <v>210</v>
      </c>
      <c r="E433" s="6" t="s">
        <v>565</v>
      </c>
      <c r="F433" s="5"/>
      <c r="G433" s="5"/>
      <c r="H433"/>
    </row>
    <row r="434" spans="1:8" ht="15.75" customHeight="1" x14ac:dyDescent="0.15">
      <c r="A434" s="1">
        <v>309</v>
      </c>
      <c r="B434" s="1">
        <v>11321</v>
      </c>
      <c r="C434" s="1" t="s">
        <v>543</v>
      </c>
      <c r="D434" s="1" t="s">
        <v>210</v>
      </c>
      <c r="E434" s="6" t="s">
        <v>565</v>
      </c>
      <c r="F434" s="5"/>
      <c r="G434" s="5"/>
      <c r="H434"/>
    </row>
    <row r="435" spans="1:8" ht="15.75" customHeight="1" x14ac:dyDescent="0.15">
      <c r="A435" s="1">
        <v>309</v>
      </c>
      <c r="B435" s="1">
        <v>10280</v>
      </c>
      <c r="C435" s="1" t="s">
        <v>544</v>
      </c>
      <c r="D435" s="1" t="s">
        <v>141</v>
      </c>
      <c r="E435" s="6" t="s">
        <v>565</v>
      </c>
      <c r="F435" s="5"/>
      <c r="G435" s="5"/>
      <c r="H435"/>
    </row>
    <row r="436" spans="1:8" ht="15.75" customHeight="1" x14ac:dyDescent="0.15">
      <c r="A436" s="1">
        <v>309</v>
      </c>
      <c r="B436" s="1">
        <v>6849</v>
      </c>
      <c r="C436" s="1" t="s">
        <v>545</v>
      </c>
      <c r="D436" s="1" t="s">
        <v>141</v>
      </c>
      <c r="E436" s="6" t="s">
        <v>565</v>
      </c>
      <c r="F436" s="5"/>
      <c r="G436" s="5"/>
      <c r="H436"/>
    </row>
    <row r="437" spans="1:8" ht="15.75" customHeight="1" x14ac:dyDescent="0.15">
      <c r="A437" s="1">
        <v>309</v>
      </c>
      <c r="B437" s="1">
        <v>3033</v>
      </c>
      <c r="C437" s="1" t="s">
        <v>546</v>
      </c>
      <c r="D437" s="1" t="s">
        <v>141</v>
      </c>
      <c r="E437" s="6" t="s">
        <v>565</v>
      </c>
      <c r="F437" s="5"/>
      <c r="G437" s="5"/>
      <c r="H437"/>
    </row>
    <row r="438" spans="1:8" ht="15.75" customHeight="1" x14ac:dyDescent="0.15">
      <c r="A438" s="1">
        <v>309</v>
      </c>
      <c r="B438" s="1">
        <v>10379</v>
      </c>
      <c r="C438" s="1" t="s">
        <v>547</v>
      </c>
      <c r="D438" s="1" t="s">
        <v>141</v>
      </c>
      <c r="E438" s="6" t="s">
        <v>565</v>
      </c>
      <c r="F438" s="5"/>
      <c r="G438" s="5"/>
      <c r="H438"/>
    </row>
    <row r="439" spans="1:8" ht="15.75" customHeight="1" x14ac:dyDescent="0.15">
      <c r="A439" s="1">
        <v>309</v>
      </c>
      <c r="B439" s="1">
        <v>10953</v>
      </c>
      <c r="C439" s="1" t="s">
        <v>548</v>
      </c>
      <c r="D439" s="1" t="s">
        <v>141</v>
      </c>
      <c r="E439" s="6" t="s">
        <v>565</v>
      </c>
      <c r="F439" s="5"/>
      <c r="G439" s="5"/>
      <c r="H439"/>
    </row>
    <row r="440" spans="1:8" ht="15.75" customHeight="1" x14ac:dyDescent="0.15">
      <c r="A440" s="1">
        <v>309</v>
      </c>
      <c r="B440" s="1">
        <v>10952</v>
      </c>
      <c r="C440" s="1" t="s">
        <v>549</v>
      </c>
      <c r="D440" s="1" t="s">
        <v>141</v>
      </c>
      <c r="E440" s="6" t="s">
        <v>565</v>
      </c>
      <c r="F440" s="5"/>
      <c r="G440" s="5"/>
      <c r="H440"/>
    </row>
    <row r="441" spans="1:8" ht="15.75" customHeight="1" x14ac:dyDescent="0.15">
      <c r="A441" s="1">
        <v>309</v>
      </c>
      <c r="B441" s="1"/>
      <c r="C441" s="1" t="s">
        <v>550</v>
      </c>
      <c r="D441" s="1" t="s">
        <v>163</v>
      </c>
      <c r="E441" s="6" t="s">
        <v>565</v>
      </c>
      <c r="F441" s="5"/>
      <c r="G441" s="5"/>
      <c r="H441"/>
    </row>
    <row r="442" spans="1:8" ht="15.75" customHeight="1" x14ac:dyDescent="0.15">
      <c r="A442" s="1">
        <v>309</v>
      </c>
      <c r="B442" s="1">
        <v>11332</v>
      </c>
      <c r="C442" s="1" t="s">
        <v>551</v>
      </c>
      <c r="D442" s="1" t="s">
        <v>207</v>
      </c>
      <c r="E442" s="6" t="s">
        <v>565</v>
      </c>
      <c r="F442" s="5"/>
      <c r="G442" s="5"/>
      <c r="H442"/>
    </row>
    <row r="443" spans="1:8" ht="15.75" customHeight="1" x14ac:dyDescent="0.15">
      <c r="A443" s="1">
        <v>309</v>
      </c>
      <c r="B443" s="1">
        <v>11024</v>
      </c>
      <c r="C443" s="1" t="s">
        <v>552</v>
      </c>
      <c r="D443" s="1" t="s">
        <v>207</v>
      </c>
      <c r="E443" s="6" t="s">
        <v>565</v>
      </c>
      <c r="F443" s="5"/>
      <c r="G443" s="5"/>
      <c r="H443"/>
    </row>
    <row r="444" spans="1:8" ht="15.75" customHeight="1" x14ac:dyDescent="0.15">
      <c r="A444" s="1">
        <v>309</v>
      </c>
      <c r="B444" s="1">
        <v>11067</v>
      </c>
      <c r="C444" s="1" t="s">
        <v>553</v>
      </c>
      <c r="D444" s="1" t="s">
        <v>554</v>
      </c>
      <c r="E444" s="6" t="s">
        <v>565</v>
      </c>
      <c r="F444" s="5"/>
      <c r="G444" s="5"/>
      <c r="H444"/>
    </row>
    <row r="445" spans="1:8" ht="15.75" customHeight="1" x14ac:dyDescent="0.15">
      <c r="A445" s="1">
        <v>309</v>
      </c>
      <c r="B445" s="1">
        <v>93</v>
      </c>
      <c r="C445" s="1" t="s">
        <v>555</v>
      </c>
      <c r="D445" s="1" t="s">
        <v>556</v>
      </c>
      <c r="E445" s="6" t="s">
        <v>565</v>
      </c>
      <c r="F445" s="5"/>
      <c r="G445" s="5"/>
      <c r="H445"/>
    </row>
    <row r="446" spans="1:8" ht="15.75" customHeight="1" x14ac:dyDescent="0.15">
      <c r="A446" s="1">
        <v>309</v>
      </c>
      <c r="B446" s="1">
        <v>576</v>
      </c>
      <c r="C446" s="1" t="s">
        <v>557</v>
      </c>
      <c r="D446" s="1" t="s">
        <v>5</v>
      </c>
      <c r="E446" s="6" t="s">
        <v>565</v>
      </c>
      <c r="F446" s="5"/>
      <c r="G446" s="5"/>
      <c r="H446"/>
    </row>
    <row r="447" spans="1:8" ht="15.75" customHeight="1" x14ac:dyDescent="0.15">
      <c r="A447" s="1">
        <v>309</v>
      </c>
      <c r="B447" s="1">
        <v>11350</v>
      </c>
      <c r="C447" s="1" t="s">
        <v>558</v>
      </c>
      <c r="D447" s="1" t="s">
        <v>300</v>
      </c>
      <c r="E447" s="6" t="s">
        <v>565</v>
      </c>
      <c r="F447" s="5"/>
      <c r="G447" s="5"/>
      <c r="H447"/>
    </row>
    <row r="448" spans="1:8" ht="15.75" customHeight="1" x14ac:dyDescent="0.15">
      <c r="A448" s="1">
        <v>309</v>
      </c>
      <c r="B448" s="1">
        <v>4106</v>
      </c>
      <c r="C448" s="1" t="s">
        <v>559</v>
      </c>
      <c r="D448" s="1" t="s">
        <v>300</v>
      </c>
      <c r="E448" s="6" t="s">
        <v>565</v>
      </c>
      <c r="F448" s="5"/>
      <c r="G448" s="5"/>
      <c r="H448"/>
    </row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  <row r="1024" ht="15.75" customHeight="1" x14ac:dyDescent="0.15"/>
    <row r="1025" ht="15.75" customHeight="1" x14ac:dyDescent="0.15"/>
    <row r="1026" ht="15.75" customHeight="1" x14ac:dyDescent="0.15"/>
    <row r="1027" ht="15.75" customHeight="1" x14ac:dyDescent="0.15"/>
    <row r="1028" ht="15.75" customHeight="1" x14ac:dyDescent="0.15"/>
    <row r="1029" ht="15.75" customHeight="1" x14ac:dyDescent="0.15"/>
    <row r="1030" ht="15.75" customHeight="1" x14ac:dyDescent="0.15"/>
    <row r="1031" ht="15.75" customHeight="1" x14ac:dyDescent="0.15"/>
    <row r="1032" ht="15.75" customHeight="1" x14ac:dyDescent="0.15"/>
    <row r="1033" ht="15.75" customHeight="1" x14ac:dyDescent="0.15"/>
    <row r="1034" ht="15.75" customHeight="1" x14ac:dyDescent="0.15"/>
    <row r="1035" ht="15.75" customHeight="1" x14ac:dyDescent="0.15"/>
    <row r="1036" ht="15.75" customHeight="1" x14ac:dyDescent="0.15"/>
    <row r="1037" ht="15.75" customHeight="1" x14ac:dyDescent="0.15"/>
    <row r="1038" ht="15.75" customHeight="1" x14ac:dyDescent="0.15"/>
    <row r="1039" ht="15.75" customHeight="1" x14ac:dyDescent="0.15"/>
    <row r="1040" ht="15.75" customHeight="1" x14ac:dyDescent="0.15"/>
    <row r="1041" ht="15.75" customHeight="1" x14ac:dyDescent="0.15"/>
    <row r="1042" ht="15.75" customHeight="1" x14ac:dyDescent="0.15"/>
    <row r="1043" ht="15.75" customHeight="1" x14ac:dyDescent="0.15"/>
    <row r="1044" ht="15.75" customHeight="1" x14ac:dyDescent="0.15"/>
    <row r="1045" ht="15.75" customHeight="1" x14ac:dyDescent="0.15"/>
    <row r="1046" ht="15.75" customHeight="1" x14ac:dyDescent="0.15"/>
    <row r="1047" ht="15.75" customHeight="1" x14ac:dyDescent="0.15"/>
    <row r="1048" ht="15.75" customHeight="1" x14ac:dyDescent="0.15"/>
    <row r="1049" ht="15.75" customHeight="1" x14ac:dyDescent="0.15"/>
    <row r="1050" ht="15.75" customHeight="1" x14ac:dyDescent="0.15"/>
    <row r="1051" ht="15.75" customHeight="1" x14ac:dyDescent="0.15"/>
    <row r="1052" ht="15.75" customHeight="1" x14ac:dyDescent="0.15"/>
    <row r="1053" ht="15.75" customHeight="1" x14ac:dyDescent="0.15"/>
    <row r="1054" ht="15.75" customHeight="1" x14ac:dyDescent="0.15"/>
    <row r="1055" ht="15.75" customHeight="1" x14ac:dyDescent="0.15"/>
    <row r="1056" ht="15.75" customHeight="1" x14ac:dyDescent="0.15"/>
    <row r="1057" ht="15.75" customHeight="1" x14ac:dyDescent="0.15"/>
    <row r="1058" ht="15.75" customHeight="1" x14ac:dyDescent="0.15"/>
    <row r="1059" ht="15.75" customHeight="1" x14ac:dyDescent="0.15"/>
    <row r="1060" ht="15.75" customHeight="1" x14ac:dyDescent="0.15"/>
    <row r="1061" ht="15.75" customHeight="1" x14ac:dyDescent="0.15"/>
    <row r="1062" ht="15.75" customHeight="1" x14ac:dyDescent="0.15"/>
    <row r="1063" ht="15.75" customHeight="1" x14ac:dyDescent="0.15"/>
    <row r="1064" ht="15.75" customHeight="1" x14ac:dyDescent="0.15"/>
    <row r="1065" ht="15.75" customHeight="1" x14ac:dyDescent="0.15"/>
    <row r="1066" ht="15.75" customHeight="1" x14ac:dyDescent="0.15"/>
    <row r="1067" ht="15.75" customHeight="1" x14ac:dyDescent="0.15"/>
    <row r="1068" ht="15.75" customHeight="1" x14ac:dyDescent="0.15"/>
    <row r="1069" ht="15.75" customHeight="1" x14ac:dyDescent="0.15"/>
    <row r="1070" ht="15.75" customHeight="1" x14ac:dyDescent="0.15"/>
    <row r="1071" ht="15.75" customHeight="1" x14ac:dyDescent="0.15"/>
    <row r="1072" ht="15.75" customHeight="1" x14ac:dyDescent="0.15"/>
    <row r="1073" ht="15.75" customHeight="1" x14ac:dyDescent="0.15"/>
    <row r="1074" ht="15.75" customHeight="1" x14ac:dyDescent="0.15"/>
    <row r="1075" ht="15.75" customHeight="1" x14ac:dyDescent="0.15"/>
    <row r="1076" ht="15.75" customHeight="1" x14ac:dyDescent="0.15"/>
    <row r="1077" ht="15.75" customHeight="1" x14ac:dyDescent="0.15"/>
    <row r="1078" ht="15.75" customHeight="1" x14ac:dyDescent="0.15"/>
    <row r="1079" ht="15.75" customHeight="1" x14ac:dyDescent="0.15"/>
    <row r="1080" ht="15.75" customHeight="1" x14ac:dyDescent="0.15"/>
    <row r="1081" ht="15.75" customHeight="1" x14ac:dyDescent="0.15"/>
    <row r="1082" ht="15.75" customHeight="1" x14ac:dyDescent="0.15"/>
    <row r="1083" ht="15.75" customHeight="1" x14ac:dyDescent="0.15"/>
    <row r="1084" ht="15.75" customHeight="1" x14ac:dyDescent="0.15"/>
    <row r="1085" ht="15.75" customHeight="1" x14ac:dyDescent="0.15"/>
    <row r="1086" ht="15.75" customHeight="1" x14ac:dyDescent="0.15"/>
    <row r="1087" ht="15.75" customHeight="1" x14ac:dyDescent="0.15"/>
    <row r="1088" ht="15.75" customHeight="1" x14ac:dyDescent="0.15"/>
    <row r="1089" ht="15.75" customHeight="1" x14ac:dyDescent="0.15"/>
    <row r="1090" ht="15.75" customHeight="1" x14ac:dyDescent="0.15"/>
    <row r="1091" ht="15.75" customHeight="1" x14ac:dyDescent="0.15"/>
    <row r="1092" ht="15.75" customHeight="1" x14ac:dyDescent="0.15"/>
    <row r="1093" ht="15.75" customHeight="1" x14ac:dyDescent="0.15"/>
    <row r="1094" ht="15.75" customHeight="1" x14ac:dyDescent="0.15"/>
    <row r="1095" ht="15.75" customHeight="1" x14ac:dyDescent="0.15"/>
    <row r="1096" ht="15.75" customHeight="1" x14ac:dyDescent="0.15"/>
    <row r="1097" ht="15.75" customHeight="1" x14ac:dyDescent="0.15"/>
    <row r="1098" ht="15.75" customHeight="1" x14ac:dyDescent="0.15"/>
    <row r="1099" ht="15.75" customHeight="1" x14ac:dyDescent="0.15"/>
    <row r="1100" ht="15.75" customHeight="1" x14ac:dyDescent="0.15"/>
    <row r="1101" ht="15.75" customHeight="1" x14ac:dyDescent="0.15"/>
    <row r="1102" ht="15.75" customHeight="1" x14ac:dyDescent="0.15"/>
    <row r="1103" ht="15.75" customHeight="1" x14ac:dyDescent="0.15"/>
    <row r="1104" ht="15.75" customHeight="1" x14ac:dyDescent="0.15"/>
    <row r="1105" ht="15.75" customHeight="1" x14ac:dyDescent="0.15"/>
    <row r="1106" ht="15.75" customHeight="1" x14ac:dyDescent="0.15"/>
    <row r="1107" ht="15.75" customHeight="1" x14ac:dyDescent="0.15"/>
    <row r="1108" ht="15.75" customHeight="1" x14ac:dyDescent="0.15"/>
    <row r="1109" ht="15.75" customHeight="1" x14ac:dyDescent="0.15"/>
    <row r="1110" ht="15.75" customHeight="1" x14ac:dyDescent="0.15"/>
    <row r="1111" ht="15.75" customHeight="1" x14ac:dyDescent="0.15"/>
    <row r="1112" ht="15.75" customHeight="1" x14ac:dyDescent="0.15"/>
    <row r="1113" ht="15.75" customHeight="1" x14ac:dyDescent="0.15"/>
    <row r="1114" ht="15.75" customHeight="1" x14ac:dyDescent="0.15"/>
    <row r="1115" ht="15.75" customHeight="1" x14ac:dyDescent="0.15"/>
    <row r="1116" ht="15.75" customHeight="1" x14ac:dyDescent="0.15"/>
    <row r="1117" ht="15.75" customHeight="1" x14ac:dyDescent="0.15"/>
    <row r="1118" ht="15.75" customHeight="1" x14ac:dyDescent="0.15"/>
    <row r="1119" ht="15.75" customHeight="1" x14ac:dyDescent="0.15"/>
    <row r="1120" ht="15.75" customHeight="1" x14ac:dyDescent="0.15"/>
    <row r="1121" ht="15.75" customHeight="1" x14ac:dyDescent="0.15"/>
    <row r="1122" ht="15.75" customHeight="1" x14ac:dyDescent="0.15"/>
    <row r="1123" ht="15.75" customHeight="1" x14ac:dyDescent="0.15"/>
    <row r="1124" ht="15.75" customHeight="1" x14ac:dyDescent="0.15"/>
    <row r="1125" ht="15.75" customHeight="1" x14ac:dyDescent="0.15"/>
    <row r="1126" ht="15.75" customHeight="1" x14ac:dyDescent="0.15"/>
    <row r="1127" ht="15.75" customHeight="1" x14ac:dyDescent="0.15"/>
    <row r="1128" ht="15.75" customHeight="1" x14ac:dyDescent="0.15"/>
    <row r="1129" ht="15.75" customHeight="1" x14ac:dyDescent="0.15"/>
    <row r="1130" ht="15.75" customHeight="1" x14ac:dyDescent="0.15"/>
    <row r="1131" ht="15.75" customHeight="1" x14ac:dyDescent="0.15"/>
    <row r="1132" ht="15.75" customHeight="1" x14ac:dyDescent="0.15"/>
    <row r="1133" ht="15.75" customHeight="1" x14ac:dyDescent="0.15"/>
    <row r="1134" ht="15.75" customHeight="1" x14ac:dyDescent="0.15"/>
    <row r="1135" ht="15.75" customHeight="1" x14ac:dyDescent="0.15"/>
    <row r="1136" ht="15.75" customHeight="1" x14ac:dyDescent="0.15"/>
    <row r="1137" ht="15.75" customHeight="1" x14ac:dyDescent="0.15"/>
    <row r="1138" ht="15.75" customHeight="1" x14ac:dyDescent="0.15"/>
    <row r="1139" ht="15.75" customHeight="1" x14ac:dyDescent="0.15"/>
    <row r="1140" ht="15.75" customHeight="1" x14ac:dyDescent="0.15"/>
    <row r="1141" ht="15.75" customHeight="1" x14ac:dyDescent="0.15"/>
    <row r="1142" ht="15.75" customHeight="1" x14ac:dyDescent="0.15"/>
    <row r="1143" ht="15.75" customHeight="1" x14ac:dyDescent="0.15"/>
    <row r="1144" ht="15.75" customHeight="1" x14ac:dyDescent="0.15"/>
    <row r="1145" ht="15.75" customHeight="1" x14ac:dyDescent="0.15"/>
    <row r="1146" ht="15.75" customHeight="1" x14ac:dyDescent="0.15"/>
    <row r="1147" ht="15.75" customHeight="1" x14ac:dyDescent="0.15"/>
    <row r="1148" ht="15.75" customHeight="1" x14ac:dyDescent="0.15"/>
    <row r="1149" ht="15.75" customHeight="1" x14ac:dyDescent="0.15"/>
    <row r="1150" ht="15.75" customHeight="1" x14ac:dyDescent="0.15"/>
    <row r="1151" ht="15.75" customHeight="1" x14ac:dyDescent="0.15"/>
    <row r="1152" ht="15.75" customHeight="1" x14ac:dyDescent="0.15"/>
    <row r="1153" ht="15.75" customHeight="1" x14ac:dyDescent="0.15"/>
    <row r="1154" ht="15.75" customHeight="1" x14ac:dyDescent="0.15"/>
    <row r="1155" ht="15.75" customHeight="1" x14ac:dyDescent="0.15"/>
    <row r="1156" ht="15.75" customHeight="1" x14ac:dyDescent="0.15"/>
    <row r="1157" ht="15.75" customHeight="1" x14ac:dyDescent="0.15"/>
    <row r="1158" ht="15.75" customHeight="1" x14ac:dyDescent="0.15"/>
    <row r="1159" ht="15.75" customHeight="1" x14ac:dyDescent="0.15"/>
    <row r="1160" ht="15.75" customHeight="1" x14ac:dyDescent="0.15"/>
    <row r="1161" ht="15.75" customHeight="1" x14ac:dyDescent="0.15"/>
    <row r="1162" ht="15.75" customHeight="1" x14ac:dyDescent="0.15"/>
    <row r="1163" ht="15.75" customHeight="1" x14ac:dyDescent="0.15"/>
    <row r="1164" ht="15.75" customHeight="1" x14ac:dyDescent="0.15"/>
    <row r="1165" ht="15.75" customHeight="1" x14ac:dyDescent="0.15"/>
    <row r="1166" ht="15.75" customHeight="1" x14ac:dyDescent="0.15"/>
    <row r="1167" ht="15.75" customHeight="1" x14ac:dyDescent="0.15"/>
    <row r="1168" ht="15.75" customHeight="1" x14ac:dyDescent="0.15"/>
    <row r="1169" ht="15.75" customHeight="1" x14ac:dyDescent="0.15"/>
    <row r="1170" ht="15.75" customHeight="1" x14ac:dyDescent="0.15"/>
    <row r="1171" ht="15.75" customHeight="1" x14ac:dyDescent="0.15"/>
    <row r="1172" ht="15.75" customHeight="1" x14ac:dyDescent="0.15"/>
    <row r="1173" ht="15.75" customHeight="1" x14ac:dyDescent="0.15"/>
    <row r="1174" ht="15.75" customHeight="1" x14ac:dyDescent="0.15"/>
    <row r="1175" ht="15.75" customHeight="1" x14ac:dyDescent="0.15"/>
    <row r="1176" ht="15.75" customHeight="1" x14ac:dyDescent="0.15"/>
    <row r="1177" ht="15.75" customHeight="1" x14ac:dyDescent="0.15"/>
    <row r="1178" ht="15.75" customHeight="1" x14ac:dyDescent="0.15"/>
    <row r="1179" ht="15.75" customHeight="1" x14ac:dyDescent="0.15"/>
    <row r="1180" ht="15.75" customHeight="1" x14ac:dyDescent="0.15"/>
    <row r="1181" ht="15.75" customHeight="1" x14ac:dyDescent="0.15"/>
    <row r="1182" ht="15.75" customHeight="1" x14ac:dyDescent="0.15"/>
    <row r="1183" ht="15.75" customHeight="1" x14ac:dyDescent="0.15"/>
    <row r="1184" ht="15.75" customHeight="1" x14ac:dyDescent="0.15"/>
    <row r="1185" ht="15.75" customHeight="1" x14ac:dyDescent="0.15"/>
    <row r="1186" ht="15.75" customHeight="1" x14ac:dyDescent="0.15"/>
    <row r="1187" ht="15.75" customHeight="1" x14ac:dyDescent="0.15"/>
    <row r="1188" ht="15.75" customHeight="1" x14ac:dyDescent="0.15"/>
    <row r="1189" ht="15.75" customHeight="1" x14ac:dyDescent="0.15"/>
    <row r="1190" ht="15.75" customHeight="1" x14ac:dyDescent="0.15"/>
    <row r="1191" ht="15.75" customHeight="1" x14ac:dyDescent="0.15"/>
    <row r="1192" ht="15.75" customHeight="1" x14ac:dyDescent="0.15"/>
    <row r="1193" ht="15.75" customHeight="1" x14ac:dyDescent="0.15"/>
    <row r="1194" ht="15.75" customHeight="1" x14ac:dyDescent="0.15"/>
    <row r="1195" ht="15.75" customHeight="1" x14ac:dyDescent="0.15"/>
    <row r="1196" ht="15.75" customHeight="1" x14ac:dyDescent="0.15"/>
    <row r="1197" ht="15.75" customHeight="1" x14ac:dyDescent="0.15"/>
    <row r="1198" ht="15.75" customHeight="1" x14ac:dyDescent="0.15"/>
    <row r="1199" ht="15.75" customHeight="1" x14ac:dyDescent="0.15"/>
    <row r="1200" ht="15.75" customHeight="1" x14ac:dyDescent="0.15"/>
    <row r="1201" ht="15.75" customHeight="1" x14ac:dyDescent="0.15"/>
    <row r="1202" ht="15.75" customHeight="1" x14ac:dyDescent="0.15"/>
    <row r="1203" ht="15.75" customHeight="1" x14ac:dyDescent="0.15"/>
    <row r="1204" ht="15.75" customHeight="1" x14ac:dyDescent="0.15"/>
    <row r="1205" ht="15.75" customHeight="1" x14ac:dyDescent="0.15"/>
    <row r="1206" ht="15.75" customHeight="1" x14ac:dyDescent="0.15"/>
    <row r="1207" ht="15.75" customHeight="1" x14ac:dyDescent="0.15"/>
    <row r="1208" ht="15.75" customHeight="1" x14ac:dyDescent="0.15"/>
    <row r="1209" ht="15.75" customHeight="1" x14ac:dyDescent="0.15"/>
    <row r="1210" ht="15.75" customHeight="1" x14ac:dyDescent="0.15"/>
    <row r="1211" ht="15.75" customHeight="1" x14ac:dyDescent="0.15"/>
    <row r="1212" ht="15.75" customHeight="1" x14ac:dyDescent="0.15"/>
    <row r="1213" ht="15.75" customHeight="1" x14ac:dyDescent="0.15"/>
    <row r="1214" ht="15.75" customHeight="1" x14ac:dyDescent="0.15"/>
    <row r="1215" ht="15.75" customHeight="1" x14ac:dyDescent="0.15"/>
    <row r="1216" ht="15.75" customHeight="1" x14ac:dyDescent="0.15"/>
    <row r="1217" ht="15.75" customHeight="1" x14ac:dyDescent="0.15"/>
    <row r="1218" ht="15.75" customHeight="1" x14ac:dyDescent="0.15"/>
    <row r="1219" ht="15.75" customHeight="1" x14ac:dyDescent="0.15"/>
    <row r="1220" ht="15.75" customHeight="1" x14ac:dyDescent="0.15"/>
    <row r="1221" ht="15.75" customHeight="1" x14ac:dyDescent="0.15"/>
    <row r="1222" ht="15.75" customHeight="1" x14ac:dyDescent="0.15"/>
    <row r="1223" ht="15.75" customHeight="1" x14ac:dyDescent="0.15"/>
    <row r="1224" ht="15.75" customHeight="1" x14ac:dyDescent="0.15"/>
    <row r="1225" ht="15.75" customHeight="1" x14ac:dyDescent="0.15"/>
    <row r="1226" ht="15.75" customHeight="1" x14ac:dyDescent="0.15"/>
    <row r="1227" ht="15.75" customHeight="1" x14ac:dyDescent="0.15"/>
    <row r="1228" ht="15.75" customHeight="1" x14ac:dyDescent="0.15"/>
    <row r="1229" ht="15.75" customHeight="1" x14ac:dyDescent="0.15"/>
    <row r="1230" ht="15.75" customHeight="1" x14ac:dyDescent="0.15"/>
    <row r="1231" ht="15.75" customHeight="1" x14ac:dyDescent="0.15"/>
    <row r="1232" ht="15.75" customHeight="1" x14ac:dyDescent="0.15"/>
    <row r="1233" ht="15.75" customHeight="1" x14ac:dyDescent="0.15"/>
    <row r="1234" ht="15.75" customHeight="1" x14ac:dyDescent="0.15"/>
    <row r="1235" ht="15.75" customHeight="1" x14ac:dyDescent="0.15"/>
    <row r="1236" ht="15.75" customHeight="1" x14ac:dyDescent="0.15"/>
    <row r="1237" ht="15.75" customHeight="1" x14ac:dyDescent="0.15"/>
    <row r="1238" ht="15.75" customHeight="1" x14ac:dyDescent="0.15"/>
    <row r="1239" ht="15.75" customHeight="1" x14ac:dyDescent="0.15"/>
    <row r="1240" ht="15.75" customHeight="1" x14ac:dyDescent="0.15"/>
    <row r="1241" ht="15.75" customHeight="1" x14ac:dyDescent="0.15"/>
    <row r="1242" ht="15.75" customHeight="1" x14ac:dyDescent="0.15"/>
    <row r="1243" ht="15.75" customHeight="1" x14ac:dyDescent="0.15"/>
    <row r="1244" ht="15.75" customHeight="1" x14ac:dyDescent="0.15"/>
    <row r="1245" ht="15.75" customHeight="1" x14ac:dyDescent="0.15"/>
    <row r="1246" ht="15.75" customHeight="1" x14ac:dyDescent="0.15"/>
    <row r="1247" ht="15.75" customHeight="1" x14ac:dyDescent="0.15"/>
    <row r="1248" ht="15.75" customHeight="1" x14ac:dyDescent="0.15"/>
    <row r="1249" ht="15.75" customHeight="1" x14ac:dyDescent="0.15"/>
    <row r="1250" ht="15.75" customHeight="1" x14ac:dyDescent="0.15"/>
    <row r="1251" ht="15.75" customHeight="1" x14ac:dyDescent="0.15"/>
    <row r="1252" ht="15.75" customHeight="1" x14ac:dyDescent="0.15"/>
    <row r="1253" ht="15.75" customHeight="1" x14ac:dyDescent="0.15"/>
    <row r="1254" ht="15.75" customHeight="1" x14ac:dyDescent="0.15"/>
    <row r="1255" ht="15.75" customHeight="1" x14ac:dyDescent="0.15"/>
    <row r="1256" ht="15.75" customHeight="1" x14ac:dyDescent="0.15"/>
    <row r="1257" ht="15.75" customHeight="1" x14ac:dyDescent="0.15"/>
    <row r="1258" ht="15.75" customHeight="1" x14ac:dyDescent="0.15"/>
    <row r="1259" ht="15.75" customHeight="1" x14ac:dyDescent="0.15"/>
    <row r="1260" ht="15.75" customHeight="1" x14ac:dyDescent="0.15"/>
    <row r="1261" ht="15.75" customHeight="1" x14ac:dyDescent="0.15"/>
    <row r="1262" ht="15.75" customHeight="1" x14ac:dyDescent="0.15"/>
    <row r="1263" ht="15.75" customHeight="1" x14ac:dyDescent="0.15"/>
    <row r="1264" ht="15.75" customHeight="1" x14ac:dyDescent="0.15"/>
    <row r="1265" ht="15.75" customHeight="1" x14ac:dyDescent="0.15"/>
    <row r="1266" ht="15.75" customHeight="1" x14ac:dyDescent="0.15"/>
    <row r="1267" ht="15.75" customHeight="1" x14ac:dyDescent="0.15"/>
    <row r="1268" ht="15.75" customHeight="1" x14ac:dyDescent="0.15"/>
    <row r="1269" ht="15.75" customHeight="1" x14ac:dyDescent="0.15"/>
    <row r="1270" ht="15.75" customHeight="1" x14ac:dyDescent="0.15"/>
    <row r="1271" ht="15.75" customHeight="1" x14ac:dyDescent="0.15"/>
    <row r="1272" ht="15.75" customHeight="1" x14ac:dyDescent="0.15"/>
    <row r="1273" ht="15.75" customHeight="1" x14ac:dyDescent="0.15"/>
    <row r="1274" ht="15.75" customHeight="1" x14ac:dyDescent="0.15"/>
    <row r="1275" ht="15.75" customHeight="1" x14ac:dyDescent="0.15"/>
    <row r="1276" ht="15.75" customHeight="1" x14ac:dyDescent="0.15"/>
    <row r="1277" ht="15.75" customHeight="1" x14ac:dyDescent="0.15"/>
    <row r="1278" ht="15.75" customHeight="1" x14ac:dyDescent="0.15"/>
    <row r="1279" ht="15.75" customHeight="1" x14ac:dyDescent="0.15"/>
    <row r="1280" ht="15.75" customHeight="1" x14ac:dyDescent="0.15"/>
    <row r="1281" ht="15.75" customHeight="1" x14ac:dyDescent="0.15"/>
    <row r="1282" ht="15.75" customHeight="1" x14ac:dyDescent="0.15"/>
    <row r="1283" ht="15.75" customHeight="1" x14ac:dyDescent="0.15"/>
    <row r="1284" ht="15.75" customHeight="1" x14ac:dyDescent="0.15"/>
    <row r="1285" ht="15.75" customHeight="1" x14ac:dyDescent="0.15"/>
    <row r="1286" ht="15.75" customHeight="1" x14ac:dyDescent="0.15"/>
    <row r="1287" ht="15.75" customHeight="1" x14ac:dyDescent="0.15"/>
    <row r="1288" ht="15.75" customHeight="1" x14ac:dyDescent="0.15"/>
    <row r="1289" ht="15.75" customHeight="1" x14ac:dyDescent="0.15"/>
    <row r="1290" ht="15.75" customHeight="1" x14ac:dyDescent="0.15"/>
    <row r="1291" ht="15.75" customHeight="1" x14ac:dyDescent="0.15"/>
    <row r="1292" ht="15.75" customHeight="1" x14ac:dyDescent="0.15"/>
    <row r="1293" ht="15.75" customHeight="1" x14ac:dyDescent="0.15"/>
    <row r="1294" ht="15.75" customHeight="1" x14ac:dyDescent="0.15"/>
    <row r="1295" ht="15.75" customHeight="1" x14ac:dyDescent="0.15"/>
    <row r="1296" ht="15.75" customHeight="1" x14ac:dyDescent="0.15"/>
    <row r="1297" ht="15.75" customHeight="1" x14ac:dyDescent="0.15"/>
    <row r="1298" ht="15.75" customHeight="1" x14ac:dyDescent="0.15"/>
    <row r="1299" ht="15.75" customHeight="1" x14ac:dyDescent="0.15"/>
    <row r="1300" ht="15.75" customHeight="1" x14ac:dyDescent="0.15"/>
    <row r="1301" ht="15.75" customHeight="1" x14ac:dyDescent="0.15"/>
    <row r="1302" ht="15.75" customHeight="1" x14ac:dyDescent="0.15"/>
    <row r="1303" ht="15.75" customHeight="1" x14ac:dyDescent="0.15"/>
    <row r="1304" ht="15.75" customHeight="1" x14ac:dyDescent="0.15"/>
    <row r="1305" ht="15.75" customHeight="1" x14ac:dyDescent="0.15"/>
    <row r="1306" ht="15.75" customHeight="1" x14ac:dyDescent="0.15"/>
    <row r="1307" ht="15.75" customHeight="1" x14ac:dyDescent="0.15"/>
    <row r="1308" ht="15.75" customHeight="1" x14ac:dyDescent="0.15"/>
    <row r="1309" ht="15.75" customHeight="1" x14ac:dyDescent="0.15"/>
    <row r="1310" ht="15.75" customHeight="1" x14ac:dyDescent="0.15"/>
    <row r="1311" ht="15.75" customHeight="1" x14ac:dyDescent="0.15"/>
    <row r="1312" ht="15.75" customHeight="1" x14ac:dyDescent="0.15"/>
    <row r="1313" ht="15.75" customHeight="1" x14ac:dyDescent="0.15"/>
    <row r="1314" ht="15.75" customHeight="1" x14ac:dyDescent="0.15"/>
    <row r="1315" ht="15.75" customHeight="1" x14ac:dyDescent="0.15"/>
    <row r="1316" ht="15.75" customHeight="1" x14ac:dyDescent="0.15"/>
    <row r="1317" ht="15.75" customHeight="1" x14ac:dyDescent="0.15"/>
    <row r="1318" ht="15.75" customHeight="1" x14ac:dyDescent="0.15"/>
    <row r="1319" ht="15.75" customHeight="1" x14ac:dyDescent="0.15"/>
    <row r="1320" ht="15.75" customHeight="1" x14ac:dyDescent="0.15"/>
    <row r="1321" ht="15.75" customHeight="1" x14ac:dyDescent="0.15"/>
    <row r="1322" ht="15.75" customHeight="1" x14ac:dyDescent="0.15"/>
    <row r="1323" ht="15.75" customHeight="1" x14ac:dyDescent="0.15"/>
    <row r="1324" ht="15.75" customHeight="1" x14ac:dyDescent="0.15"/>
    <row r="1325" ht="15.75" customHeight="1" x14ac:dyDescent="0.15"/>
    <row r="1326" ht="15.75" customHeight="1" x14ac:dyDescent="0.15"/>
    <row r="1327" ht="15.75" customHeight="1" x14ac:dyDescent="0.15"/>
    <row r="1328" ht="15.75" customHeight="1" x14ac:dyDescent="0.15"/>
    <row r="1329" ht="15.75" customHeight="1" x14ac:dyDescent="0.15"/>
    <row r="1330" ht="15.75" customHeight="1" x14ac:dyDescent="0.15"/>
    <row r="1331" ht="15.75" customHeight="1" x14ac:dyDescent="0.15"/>
    <row r="1332" ht="15.75" customHeight="1" x14ac:dyDescent="0.15"/>
    <row r="1333" ht="15.75" customHeight="1" x14ac:dyDescent="0.15"/>
    <row r="1334" ht="15.75" customHeight="1" x14ac:dyDescent="0.15"/>
    <row r="1335" ht="15.75" customHeight="1" x14ac:dyDescent="0.15"/>
    <row r="1336" ht="15.75" customHeight="1" x14ac:dyDescent="0.15"/>
    <row r="1337" ht="15.75" customHeight="1" x14ac:dyDescent="0.15"/>
    <row r="1338" ht="15.75" customHeight="1" x14ac:dyDescent="0.15"/>
    <row r="1339" ht="15.75" customHeight="1" x14ac:dyDescent="0.15"/>
    <row r="1340" ht="15.75" customHeight="1" x14ac:dyDescent="0.15"/>
    <row r="1341" ht="15.75" customHeight="1" x14ac:dyDescent="0.15"/>
    <row r="1342" ht="15.75" customHeight="1" x14ac:dyDescent="0.15"/>
    <row r="1343" ht="15.75" customHeight="1" x14ac:dyDescent="0.15"/>
    <row r="1344" ht="15.75" customHeight="1" x14ac:dyDescent="0.15"/>
    <row r="1345" ht="15.75" customHeight="1" x14ac:dyDescent="0.15"/>
    <row r="1346" ht="15.75" customHeight="1" x14ac:dyDescent="0.15"/>
    <row r="1347" ht="15.75" customHeight="1" x14ac:dyDescent="0.15"/>
    <row r="1348" ht="15.75" customHeight="1" x14ac:dyDescent="0.15"/>
    <row r="1349" ht="15.75" customHeight="1" x14ac:dyDescent="0.15"/>
    <row r="1350" ht="15.75" customHeight="1" x14ac:dyDescent="0.15"/>
    <row r="1351" ht="15.75" customHeight="1" x14ac:dyDescent="0.15"/>
    <row r="1352" ht="15.75" customHeight="1" x14ac:dyDescent="0.15"/>
    <row r="1353" ht="15.75" customHeight="1" x14ac:dyDescent="0.15"/>
    <row r="1354" ht="15.75" customHeight="1" x14ac:dyDescent="0.15"/>
    <row r="1355" ht="15.75" customHeight="1" x14ac:dyDescent="0.15"/>
    <row r="1356" ht="15.75" customHeight="1" x14ac:dyDescent="0.15"/>
    <row r="1357" ht="15.75" customHeight="1" x14ac:dyDescent="0.15"/>
    <row r="1358" ht="15.75" customHeight="1" x14ac:dyDescent="0.15"/>
    <row r="1359" ht="15.75" customHeight="1" x14ac:dyDescent="0.15"/>
    <row r="1360" ht="15.75" customHeight="1" x14ac:dyDescent="0.15"/>
    <row r="1361" ht="15.75" customHeight="1" x14ac:dyDescent="0.15"/>
    <row r="1362" ht="15.75" customHeight="1" x14ac:dyDescent="0.15"/>
    <row r="1363" ht="15.75" customHeight="1" x14ac:dyDescent="0.15"/>
    <row r="1364" ht="15.75" customHeight="1" x14ac:dyDescent="0.15"/>
    <row r="1365" ht="15.75" customHeight="1" x14ac:dyDescent="0.15"/>
    <row r="1366" ht="15.75" customHeight="1" x14ac:dyDescent="0.15"/>
    <row r="1367" ht="15.75" customHeight="1" x14ac:dyDescent="0.15"/>
    <row r="1368" ht="15.75" customHeight="1" x14ac:dyDescent="0.15"/>
    <row r="1369" ht="15.75" customHeight="1" x14ac:dyDescent="0.15"/>
    <row r="1370" ht="15.75" customHeight="1" x14ac:dyDescent="0.15"/>
    <row r="1371" ht="15.75" customHeight="1" x14ac:dyDescent="0.15"/>
    <row r="1372" ht="15.75" customHeight="1" x14ac:dyDescent="0.15"/>
    <row r="1373" ht="15.75" customHeight="1" x14ac:dyDescent="0.15"/>
    <row r="1374" ht="15.75" customHeight="1" x14ac:dyDescent="0.15"/>
    <row r="1375" ht="15.75" customHeight="1" x14ac:dyDescent="0.15"/>
    <row r="1376" ht="15.75" customHeight="1" x14ac:dyDescent="0.15"/>
    <row r="1377" ht="15.75" customHeight="1" x14ac:dyDescent="0.15"/>
    <row r="1378" ht="15.75" customHeight="1" x14ac:dyDescent="0.15"/>
    <row r="1379" ht="15.75" customHeight="1" x14ac:dyDescent="0.15"/>
    <row r="1380" ht="15.75" customHeight="1" x14ac:dyDescent="0.15"/>
    <row r="1381" ht="15.75" customHeight="1" x14ac:dyDescent="0.15"/>
    <row r="1382" ht="15.75" customHeight="1" x14ac:dyDescent="0.15"/>
    <row r="1383" ht="15.75" customHeight="1" x14ac:dyDescent="0.15"/>
    <row r="1384" ht="15.75" customHeight="1" x14ac:dyDescent="0.15"/>
    <row r="1385" ht="15.75" customHeight="1" x14ac:dyDescent="0.15"/>
    <row r="1386" ht="15.75" customHeight="1" x14ac:dyDescent="0.15"/>
    <row r="1387" ht="15.75" customHeight="1" x14ac:dyDescent="0.15"/>
    <row r="1388" ht="15.75" customHeight="1" x14ac:dyDescent="0.15"/>
    <row r="1389" ht="15.75" customHeight="1" x14ac:dyDescent="0.15"/>
    <row r="1390" ht="15.75" customHeight="1" x14ac:dyDescent="0.15"/>
    <row r="1391" ht="15.75" customHeight="1" x14ac:dyDescent="0.15"/>
    <row r="1392" ht="15.75" customHeight="1" x14ac:dyDescent="0.15"/>
    <row r="1393" ht="15.75" customHeight="1" x14ac:dyDescent="0.15"/>
    <row r="1394" ht="15.75" customHeight="1" x14ac:dyDescent="0.15"/>
    <row r="1395" ht="15.75" customHeight="1" x14ac:dyDescent="0.15"/>
    <row r="1396" ht="15.75" customHeight="1" x14ac:dyDescent="0.15"/>
    <row r="1397" ht="15.75" customHeight="1" x14ac:dyDescent="0.15"/>
    <row r="1398" ht="15.75" customHeight="1" x14ac:dyDescent="0.15"/>
    <row r="1399" ht="15.75" customHeight="1" x14ac:dyDescent="0.15"/>
    <row r="1400" ht="15.75" customHeight="1" x14ac:dyDescent="0.15"/>
    <row r="1401" ht="15.75" customHeight="1" x14ac:dyDescent="0.15"/>
    <row r="1402" ht="15.75" customHeight="1" x14ac:dyDescent="0.15"/>
    <row r="1403" ht="15.75" customHeight="1" x14ac:dyDescent="0.15"/>
    <row r="1404" ht="15.75" customHeight="1" x14ac:dyDescent="0.15"/>
    <row r="1405" ht="15.75" customHeight="1" x14ac:dyDescent="0.15"/>
    <row r="1406" ht="15.75" customHeight="1" x14ac:dyDescent="0.15"/>
    <row r="1407" ht="15.75" customHeight="1" x14ac:dyDescent="0.15"/>
    <row r="1408" ht="15.75" customHeight="1" x14ac:dyDescent="0.15"/>
    <row r="1409" ht="15.75" customHeight="1" x14ac:dyDescent="0.15"/>
    <row r="1410" ht="15.75" customHeight="1" x14ac:dyDescent="0.15"/>
    <row r="1411" ht="15.75" customHeight="1" x14ac:dyDescent="0.15"/>
    <row r="1412" ht="15.75" customHeight="1" x14ac:dyDescent="0.15"/>
    <row r="1413" ht="15.75" customHeight="1" x14ac:dyDescent="0.15"/>
    <row r="1414" ht="15.75" customHeight="1" x14ac:dyDescent="0.15"/>
    <row r="1415" ht="15.75" customHeight="1" x14ac:dyDescent="0.15"/>
    <row r="1416" ht="15.75" customHeight="1" x14ac:dyDescent="0.15"/>
    <row r="1417" ht="15.75" customHeight="1" x14ac:dyDescent="0.15"/>
    <row r="1418" ht="15.75" customHeight="1" x14ac:dyDescent="0.15"/>
    <row r="1419" ht="15.75" customHeight="1" x14ac:dyDescent="0.15"/>
    <row r="1420" ht="15.75" customHeight="1" x14ac:dyDescent="0.15"/>
    <row r="1421" ht="15.75" customHeight="1" x14ac:dyDescent="0.15"/>
    <row r="1422" ht="15.75" customHeight="1" x14ac:dyDescent="0.15"/>
    <row r="1423" ht="15.75" customHeight="1" x14ac:dyDescent="0.15"/>
    <row r="1424" ht="15.75" customHeight="1" x14ac:dyDescent="0.15"/>
    <row r="1425" ht="15.75" customHeight="1" x14ac:dyDescent="0.15"/>
    <row r="1426" ht="15.75" customHeight="1" x14ac:dyDescent="0.15"/>
    <row r="1427" ht="15.75" customHeight="1" x14ac:dyDescent="0.15"/>
    <row r="1428" ht="15.75" customHeight="1" x14ac:dyDescent="0.15"/>
    <row r="1429" ht="15.75" customHeight="1" x14ac:dyDescent="0.15"/>
    <row r="1430" ht="15.75" customHeight="1" x14ac:dyDescent="0.15"/>
    <row r="1431" ht="15.75" customHeight="1" x14ac:dyDescent="0.15"/>
    <row r="1432" ht="15.75" customHeight="1" x14ac:dyDescent="0.15"/>
    <row r="1433" ht="15.75" customHeight="1" x14ac:dyDescent="0.15"/>
    <row r="1434" ht="15.75" customHeight="1" x14ac:dyDescent="0.15"/>
    <row r="1435" ht="15.75" customHeight="1" x14ac:dyDescent="0.15"/>
    <row r="1436" ht="15.75" customHeight="1" x14ac:dyDescent="0.15"/>
    <row r="1437" ht="15.75" customHeight="1" x14ac:dyDescent="0.15"/>
    <row r="1438" ht="15.75" customHeight="1" x14ac:dyDescent="0.15"/>
    <row r="1439" ht="15.75" customHeight="1" x14ac:dyDescent="0.15"/>
    <row r="1440" ht="15.75" customHeight="1" x14ac:dyDescent="0.15"/>
    <row r="1441" ht="15.75" customHeight="1" x14ac:dyDescent="0.15"/>
    <row r="1442" ht="15.75" customHeight="1" x14ac:dyDescent="0.15"/>
    <row r="1443" ht="15.75" customHeight="1" x14ac:dyDescent="0.15"/>
    <row r="1444" ht="15.75" customHeight="1" x14ac:dyDescent="0.15"/>
    <row r="1445" ht="15.75" customHeight="1" x14ac:dyDescent="0.15"/>
    <row r="1446" ht="15.75" customHeight="1" x14ac:dyDescent="0.15"/>
    <row r="1447" ht="15.75" customHeight="1" x14ac:dyDescent="0.15"/>
    <row r="1448" ht="15.75" customHeight="1" x14ac:dyDescent="0.15"/>
    <row r="1449" ht="15.75" customHeight="1" x14ac:dyDescent="0.15"/>
    <row r="1450" ht="15.75" customHeight="1" x14ac:dyDescent="0.15"/>
    <row r="1451" ht="15.75" customHeight="1" x14ac:dyDescent="0.15"/>
    <row r="1452" ht="15.75" customHeight="1" x14ac:dyDescent="0.15"/>
    <row r="1453" ht="15.75" customHeight="1" x14ac:dyDescent="0.15"/>
    <row r="1454" ht="15.75" customHeight="1" x14ac:dyDescent="0.15"/>
    <row r="1455" ht="15.75" customHeight="1" x14ac:dyDescent="0.15"/>
    <row r="1456" ht="15.75" customHeight="1" x14ac:dyDescent="0.15"/>
    <row r="1457" ht="15.75" customHeight="1" x14ac:dyDescent="0.15"/>
    <row r="1458" ht="15.75" customHeight="1" x14ac:dyDescent="0.15"/>
    <row r="1459" ht="15.75" customHeight="1" x14ac:dyDescent="0.15"/>
    <row r="1460" ht="15.75" customHeight="1" x14ac:dyDescent="0.15"/>
    <row r="1461" ht="15.75" customHeight="1" x14ac:dyDescent="0.15"/>
    <row r="1462" ht="15.75" customHeight="1" x14ac:dyDescent="0.15"/>
    <row r="1463" ht="15.75" customHeight="1" x14ac:dyDescent="0.15"/>
    <row r="1464" ht="15.75" customHeight="1" x14ac:dyDescent="0.15"/>
    <row r="1465" ht="15.75" customHeight="1" x14ac:dyDescent="0.15"/>
    <row r="1466" ht="15.75" customHeight="1" x14ac:dyDescent="0.15"/>
    <row r="1467" ht="15.75" customHeight="1" x14ac:dyDescent="0.15"/>
    <row r="1468" ht="15.75" customHeight="1" x14ac:dyDescent="0.15"/>
    <row r="1469" ht="15.75" customHeight="1" x14ac:dyDescent="0.15"/>
    <row r="1470" ht="15.75" customHeight="1" x14ac:dyDescent="0.15"/>
    <row r="1471" ht="15.75" customHeight="1" x14ac:dyDescent="0.15"/>
    <row r="1472" ht="15.75" customHeight="1" x14ac:dyDescent="0.15"/>
    <row r="1473" ht="15.75" customHeight="1" x14ac:dyDescent="0.15"/>
    <row r="1474" ht="15.75" customHeight="1" x14ac:dyDescent="0.15"/>
    <row r="1475" ht="15.75" customHeight="1" x14ac:dyDescent="0.15"/>
    <row r="1476" ht="15.75" customHeight="1" x14ac:dyDescent="0.15"/>
    <row r="1477" ht="15.75" customHeight="1" x14ac:dyDescent="0.15"/>
    <row r="1478" ht="15.75" customHeight="1" x14ac:dyDescent="0.15"/>
    <row r="1479" ht="15.75" customHeight="1" x14ac:dyDescent="0.15"/>
    <row r="1480" ht="15.75" customHeight="1" x14ac:dyDescent="0.15"/>
    <row r="1481" ht="15.75" customHeight="1" x14ac:dyDescent="0.15"/>
    <row r="1482" ht="15.75" customHeight="1" x14ac:dyDescent="0.15"/>
    <row r="1483" ht="15.75" customHeight="1" x14ac:dyDescent="0.15"/>
    <row r="1484" ht="15.75" customHeight="1" x14ac:dyDescent="0.15"/>
    <row r="1485" ht="15.75" customHeight="1" x14ac:dyDescent="0.15"/>
    <row r="1486" ht="15.75" customHeight="1" x14ac:dyDescent="0.15"/>
    <row r="1487" ht="15.75" customHeight="1" x14ac:dyDescent="0.15"/>
    <row r="1488" ht="15.75" customHeight="1" x14ac:dyDescent="0.15"/>
    <row r="1489" ht="15.75" customHeight="1" x14ac:dyDescent="0.15"/>
    <row r="1490" ht="15.75" customHeight="1" x14ac:dyDescent="0.15"/>
    <row r="1491" ht="15.75" customHeight="1" x14ac:dyDescent="0.15"/>
    <row r="1492" ht="15.75" customHeight="1" x14ac:dyDescent="0.15"/>
    <row r="1493" ht="15.75" customHeight="1" x14ac:dyDescent="0.15"/>
    <row r="1494" ht="15.75" customHeight="1" x14ac:dyDescent="0.15"/>
    <row r="1495" ht="15.75" customHeight="1" x14ac:dyDescent="0.15"/>
    <row r="1496" ht="15.75" customHeight="1" x14ac:dyDescent="0.15"/>
    <row r="1497" ht="15.75" customHeight="1" x14ac:dyDescent="0.15"/>
    <row r="1498" ht="15.75" customHeight="1" x14ac:dyDescent="0.15"/>
    <row r="1499" ht="15.75" customHeight="1" x14ac:dyDescent="0.15"/>
    <row r="1500" ht="15.75" customHeight="1" x14ac:dyDescent="0.15"/>
    <row r="1501" ht="15.75" customHeight="1" x14ac:dyDescent="0.15"/>
    <row r="1502" ht="15.75" customHeight="1" x14ac:dyDescent="0.15"/>
    <row r="1503" ht="15.75" customHeight="1" x14ac:dyDescent="0.15"/>
    <row r="1504" ht="15.75" customHeight="1" x14ac:dyDescent="0.15"/>
    <row r="1505" ht="15.75" customHeight="1" x14ac:dyDescent="0.15"/>
    <row r="1506" ht="15.75" customHeight="1" x14ac:dyDescent="0.15"/>
    <row r="1507" ht="15.75" customHeight="1" x14ac:dyDescent="0.15"/>
    <row r="1508" ht="15.75" customHeight="1" x14ac:dyDescent="0.15"/>
    <row r="1509" ht="15.75" customHeight="1" x14ac:dyDescent="0.15"/>
    <row r="1510" ht="15.75" customHeight="1" x14ac:dyDescent="0.15"/>
    <row r="1511" ht="15.75" customHeight="1" x14ac:dyDescent="0.15"/>
    <row r="1512" ht="15.75" customHeight="1" x14ac:dyDescent="0.15"/>
    <row r="1513" ht="15.75" customHeight="1" x14ac:dyDescent="0.15"/>
    <row r="1514" ht="15.75" customHeight="1" x14ac:dyDescent="0.15"/>
    <row r="1515" ht="15.75" customHeight="1" x14ac:dyDescent="0.15"/>
    <row r="1516" ht="15.75" customHeight="1" x14ac:dyDescent="0.15"/>
    <row r="1517" ht="15.75" customHeight="1" x14ac:dyDescent="0.15"/>
    <row r="1518" ht="15.75" customHeight="1" x14ac:dyDescent="0.15"/>
    <row r="1519" ht="15.75" customHeight="1" x14ac:dyDescent="0.15"/>
    <row r="1520" ht="15.75" customHeight="1" x14ac:dyDescent="0.15"/>
    <row r="1521" ht="15.75" customHeight="1" x14ac:dyDescent="0.15"/>
    <row r="1522" ht="15.75" customHeight="1" x14ac:dyDescent="0.15"/>
    <row r="1523" ht="15.75" customHeight="1" x14ac:dyDescent="0.15"/>
    <row r="1524" ht="15.75" customHeight="1" x14ac:dyDescent="0.15"/>
    <row r="1525" ht="15.75" customHeight="1" x14ac:dyDescent="0.15"/>
    <row r="1526" ht="15.75" customHeight="1" x14ac:dyDescent="0.15"/>
    <row r="1527" ht="15.75" customHeight="1" x14ac:dyDescent="0.15"/>
    <row r="1528" ht="15.75" customHeight="1" x14ac:dyDescent="0.15"/>
    <row r="1529" ht="15.75" customHeight="1" x14ac:dyDescent="0.15"/>
    <row r="1530" ht="15.75" customHeight="1" x14ac:dyDescent="0.15"/>
    <row r="1531" ht="15.75" customHeight="1" x14ac:dyDescent="0.15"/>
    <row r="1532" ht="15.75" customHeight="1" x14ac:dyDescent="0.15"/>
    <row r="1533" ht="15.75" customHeight="1" x14ac:dyDescent="0.15"/>
    <row r="1534" ht="15.75" customHeight="1" x14ac:dyDescent="0.15"/>
    <row r="1535" ht="15.75" customHeight="1" x14ac:dyDescent="0.15"/>
    <row r="1536" ht="15.75" customHeight="1" x14ac:dyDescent="0.15"/>
    <row r="1537" ht="15.75" customHeight="1" x14ac:dyDescent="0.15"/>
    <row r="1538" ht="15.75" customHeight="1" x14ac:dyDescent="0.15"/>
    <row r="1539" ht="15.75" customHeight="1" x14ac:dyDescent="0.15"/>
    <row r="1540" ht="15.75" customHeight="1" x14ac:dyDescent="0.15"/>
    <row r="1541" ht="15.75" customHeight="1" x14ac:dyDescent="0.15"/>
    <row r="1542" ht="15.75" customHeight="1" x14ac:dyDescent="0.15"/>
    <row r="1543" ht="15.75" customHeight="1" x14ac:dyDescent="0.15"/>
    <row r="1544" ht="15.75" customHeight="1" x14ac:dyDescent="0.15"/>
    <row r="1545" ht="15.75" customHeight="1" x14ac:dyDescent="0.15"/>
    <row r="1546" ht="15.75" customHeight="1" x14ac:dyDescent="0.15"/>
    <row r="1547" ht="15.75" customHeight="1" x14ac:dyDescent="0.15"/>
    <row r="1548" ht="15.75" customHeight="1" x14ac:dyDescent="0.15"/>
    <row r="1549" ht="15.75" customHeight="1" x14ac:dyDescent="0.15"/>
    <row r="1550" ht="15.75" customHeight="1" x14ac:dyDescent="0.15"/>
    <row r="1551" ht="15.75" customHeight="1" x14ac:dyDescent="0.15"/>
    <row r="1552" ht="15.75" customHeight="1" x14ac:dyDescent="0.15"/>
    <row r="1553" ht="15.75" customHeight="1" x14ac:dyDescent="0.15"/>
    <row r="1554" ht="15.75" customHeight="1" x14ac:dyDescent="0.15"/>
    <row r="1555" ht="15.75" customHeight="1" x14ac:dyDescent="0.15"/>
    <row r="1556" ht="15.75" customHeight="1" x14ac:dyDescent="0.15"/>
    <row r="1557" ht="15.75" customHeight="1" x14ac:dyDescent="0.15"/>
    <row r="1558" ht="15.75" customHeight="1" x14ac:dyDescent="0.15"/>
    <row r="1559" ht="15.75" customHeight="1" x14ac:dyDescent="0.15"/>
    <row r="1560" ht="15.75" customHeight="1" x14ac:dyDescent="0.15"/>
    <row r="1561" ht="15.75" customHeight="1" x14ac:dyDescent="0.15"/>
    <row r="1562" ht="15.75" customHeight="1" x14ac:dyDescent="0.15"/>
    <row r="1563" ht="15.75" customHeight="1" x14ac:dyDescent="0.15"/>
    <row r="1564" ht="15.75" customHeight="1" x14ac:dyDescent="0.15"/>
    <row r="1565" ht="15.75" customHeight="1" x14ac:dyDescent="0.15"/>
    <row r="1566" ht="15.75" customHeight="1" x14ac:dyDescent="0.15"/>
    <row r="1567" ht="15.75" customHeight="1" x14ac:dyDescent="0.15"/>
    <row r="1568" ht="15.75" customHeight="1" x14ac:dyDescent="0.15"/>
    <row r="1569" ht="15.75" customHeight="1" x14ac:dyDescent="0.15"/>
    <row r="1570" ht="15.75" customHeight="1" x14ac:dyDescent="0.15"/>
    <row r="1571" ht="15.75" customHeight="1" x14ac:dyDescent="0.15"/>
    <row r="1572" ht="15.75" customHeight="1" x14ac:dyDescent="0.15"/>
    <row r="1573" ht="15.75" customHeight="1" x14ac:dyDescent="0.15"/>
    <row r="1574" ht="15.75" customHeight="1" x14ac:dyDescent="0.15"/>
    <row r="1575" ht="15.75" customHeight="1" x14ac:dyDescent="0.15"/>
    <row r="1576" ht="15.75" customHeight="1" x14ac:dyDescent="0.15"/>
    <row r="1577" ht="15.75" customHeight="1" x14ac:dyDescent="0.15"/>
    <row r="1578" ht="15.75" customHeight="1" x14ac:dyDescent="0.15"/>
    <row r="1579" ht="15.75" customHeight="1" x14ac:dyDescent="0.15"/>
    <row r="1580" ht="15.75" customHeight="1" x14ac:dyDescent="0.15"/>
    <row r="1581" ht="15.75" customHeight="1" x14ac:dyDescent="0.15"/>
    <row r="1582" ht="15.75" customHeight="1" x14ac:dyDescent="0.15"/>
    <row r="1583" ht="15.75" customHeight="1" x14ac:dyDescent="0.15"/>
    <row r="1584" ht="15.75" customHeight="1" x14ac:dyDescent="0.15"/>
    <row r="1585" ht="15.75" customHeight="1" x14ac:dyDescent="0.15"/>
    <row r="1586" ht="15.75" customHeight="1" x14ac:dyDescent="0.15"/>
    <row r="1587" ht="15.75" customHeight="1" x14ac:dyDescent="0.15"/>
    <row r="1588" ht="15.75" customHeight="1" x14ac:dyDescent="0.15"/>
    <row r="1589" ht="15.75" customHeight="1" x14ac:dyDescent="0.15"/>
    <row r="1590" ht="15.75" customHeight="1" x14ac:dyDescent="0.15"/>
    <row r="1591" ht="15.75" customHeight="1" x14ac:dyDescent="0.15"/>
    <row r="1592" ht="15.75" customHeight="1" x14ac:dyDescent="0.15"/>
    <row r="1593" ht="15.75" customHeight="1" x14ac:dyDescent="0.15"/>
    <row r="1594" ht="15.75" customHeight="1" x14ac:dyDescent="0.15"/>
    <row r="1595" ht="15.75" customHeight="1" x14ac:dyDescent="0.15"/>
    <row r="1596" ht="15.75" customHeight="1" x14ac:dyDescent="0.15"/>
    <row r="1597" ht="15.75" customHeight="1" x14ac:dyDescent="0.15"/>
    <row r="1598" ht="15.75" customHeight="1" x14ac:dyDescent="0.15"/>
    <row r="1599" ht="15.75" customHeight="1" x14ac:dyDescent="0.15"/>
    <row r="1600" ht="15.75" customHeight="1" x14ac:dyDescent="0.15"/>
    <row r="1601" ht="15.75" customHeight="1" x14ac:dyDescent="0.15"/>
    <row r="1602" ht="15.75" customHeight="1" x14ac:dyDescent="0.15"/>
    <row r="1603" ht="15.75" customHeight="1" x14ac:dyDescent="0.15"/>
    <row r="1604" ht="15.75" customHeight="1" x14ac:dyDescent="0.15"/>
    <row r="1605" ht="15.75" customHeight="1" x14ac:dyDescent="0.15"/>
    <row r="1606" ht="15.75" customHeight="1" x14ac:dyDescent="0.15"/>
    <row r="1607" ht="15.75" customHeight="1" x14ac:dyDescent="0.15"/>
    <row r="1608" ht="15.75" customHeight="1" x14ac:dyDescent="0.15"/>
    <row r="1609" ht="15.75" customHeight="1" x14ac:dyDescent="0.15"/>
    <row r="1610" ht="15.75" customHeight="1" x14ac:dyDescent="0.15"/>
    <row r="1611" ht="15.75" customHeight="1" x14ac:dyDescent="0.15"/>
    <row r="1612" ht="15.75" customHeight="1" x14ac:dyDescent="0.15"/>
    <row r="1613" ht="15.75" customHeight="1" x14ac:dyDescent="0.15"/>
    <row r="1614" ht="15.75" customHeight="1" x14ac:dyDescent="0.15"/>
    <row r="1615" ht="15.75" customHeight="1" x14ac:dyDescent="0.15"/>
    <row r="1616" ht="15.75" customHeight="1" x14ac:dyDescent="0.15"/>
    <row r="1617" ht="15.75" customHeight="1" x14ac:dyDescent="0.15"/>
    <row r="1618" ht="15.75" customHeight="1" x14ac:dyDescent="0.15"/>
    <row r="1619" ht="15.75" customHeight="1" x14ac:dyDescent="0.15"/>
    <row r="1620" ht="15.75" customHeight="1" x14ac:dyDescent="0.15"/>
    <row r="1621" ht="15.75" customHeight="1" x14ac:dyDescent="0.15"/>
    <row r="1622" ht="15.75" customHeight="1" x14ac:dyDescent="0.15"/>
    <row r="1623" ht="15.75" customHeight="1" x14ac:dyDescent="0.15"/>
    <row r="1624" ht="15.75" customHeight="1" x14ac:dyDescent="0.15"/>
    <row r="1625" ht="15.75" customHeight="1" x14ac:dyDescent="0.15"/>
    <row r="1626" ht="15.75" customHeight="1" x14ac:dyDescent="0.15"/>
    <row r="1627" ht="15.75" customHeight="1" x14ac:dyDescent="0.15"/>
    <row r="1628" ht="15.75" customHeight="1" x14ac:dyDescent="0.15"/>
    <row r="1629" ht="15.75" customHeight="1" x14ac:dyDescent="0.15"/>
    <row r="1630" ht="15.75" customHeight="1" x14ac:dyDescent="0.15"/>
    <row r="1631" ht="15.75" customHeight="1" x14ac:dyDescent="0.15"/>
    <row r="1632" ht="15.75" customHeight="1" x14ac:dyDescent="0.15"/>
    <row r="1633" ht="15.75" customHeight="1" x14ac:dyDescent="0.15"/>
    <row r="1634" ht="15.75" customHeight="1" x14ac:dyDescent="0.15"/>
    <row r="1635" ht="15.75" customHeight="1" x14ac:dyDescent="0.15"/>
    <row r="1636" ht="15.75" customHeight="1" x14ac:dyDescent="0.15"/>
    <row r="1637" ht="15.75" customHeight="1" x14ac:dyDescent="0.15"/>
    <row r="1638" ht="15.75" customHeight="1" x14ac:dyDescent="0.15"/>
    <row r="1639" ht="15.75" customHeight="1" x14ac:dyDescent="0.15"/>
    <row r="1640" ht="15.75" customHeight="1" x14ac:dyDescent="0.15"/>
    <row r="1641" ht="15.75" customHeight="1" x14ac:dyDescent="0.15"/>
    <row r="1642" ht="15.75" customHeight="1" x14ac:dyDescent="0.15"/>
    <row r="1643" ht="15.75" customHeight="1" x14ac:dyDescent="0.15"/>
    <row r="1644" ht="15.75" customHeight="1" x14ac:dyDescent="0.15"/>
    <row r="1645" ht="15.75" customHeight="1" x14ac:dyDescent="0.15"/>
    <row r="1646" ht="15.75" customHeight="1" x14ac:dyDescent="0.15"/>
    <row r="1647" ht="15.75" customHeight="1" x14ac:dyDescent="0.15"/>
    <row r="1648" ht="15.75" customHeight="1" x14ac:dyDescent="0.15"/>
    <row r="1649" ht="15.75" customHeight="1" x14ac:dyDescent="0.15"/>
    <row r="1650" ht="15.75" customHeight="1" x14ac:dyDescent="0.15"/>
    <row r="1651" ht="15.75" customHeight="1" x14ac:dyDescent="0.15"/>
    <row r="1652" ht="15.75" customHeight="1" x14ac:dyDescent="0.15"/>
    <row r="1653" ht="15.75" customHeight="1" x14ac:dyDescent="0.15"/>
    <row r="1654" ht="15.75" customHeight="1" x14ac:dyDescent="0.15"/>
    <row r="1655" ht="15.75" customHeight="1" x14ac:dyDescent="0.15"/>
    <row r="1656" ht="15.75" customHeight="1" x14ac:dyDescent="0.15"/>
    <row r="1657" ht="15.75" customHeight="1" x14ac:dyDescent="0.15"/>
    <row r="1658" ht="15.75" customHeight="1" x14ac:dyDescent="0.15"/>
    <row r="1659" ht="15.75" customHeight="1" x14ac:dyDescent="0.15"/>
    <row r="1660" ht="15.75" customHeight="1" x14ac:dyDescent="0.15"/>
    <row r="1661" ht="15.75" customHeight="1" x14ac:dyDescent="0.15"/>
    <row r="1662" ht="15.75" customHeight="1" x14ac:dyDescent="0.15"/>
    <row r="1663" ht="15.75" customHeight="1" x14ac:dyDescent="0.15"/>
    <row r="1664" ht="15.75" customHeight="1" x14ac:dyDescent="0.15"/>
    <row r="1665" ht="15.75" customHeight="1" x14ac:dyDescent="0.15"/>
    <row r="1666" ht="15.75" customHeight="1" x14ac:dyDescent="0.15"/>
    <row r="1667" ht="15.75" customHeight="1" x14ac:dyDescent="0.15"/>
    <row r="1668" ht="15.75" customHeight="1" x14ac:dyDescent="0.15"/>
    <row r="1669" ht="15.75" customHeight="1" x14ac:dyDescent="0.15"/>
    <row r="1670" ht="15.75" customHeight="1" x14ac:dyDescent="0.15"/>
    <row r="1671" ht="15.75" customHeight="1" x14ac:dyDescent="0.15"/>
    <row r="1672" ht="15.75" customHeight="1" x14ac:dyDescent="0.15"/>
    <row r="1673" ht="15.75" customHeight="1" x14ac:dyDescent="0.15"/>
    <row r="1674" ht="15.75" customHeight="1" x14ac:dyDescent="0.15"/>
    <row r="1675" ht="15.75" customHeight="1" x14ac:dyDescent="0.15"/>
    <row r="1676" ht="15.75" customHeight="1" x14ac:dyDescent="0.15"/>
    <row r="1677" ht="15.75" customHeight="1" x14ac:dyDescent="0.15"/>
    <row r="1678" ht="15.75" customHeight="1" x14ac:dyDescent="0.15"/>
    <row r="1679" ht="15.75" customHeight="1" x14ac:dyDescent="0.15"/>
    <row r="1680" ht="15.75" customHeight="1" x14ac:dyDescent="0.15"/>
    <row r="1681" ht="15.75" customHeight="1" x14ac:dyDescent="0.15"/>
    <row r="1682" ht="15.75" customHeight="1" x14ac:dyDescent="0.15"/>
    <row r="1683" ht="15.75" customHeight="1" x14ac:dyDescent="0.15"/>
    <row r="1684" ht="15.75" customHeight="1" x14ac:dyDescent="0.15"/>
    <row r="1685" ht="15.75" customHeight="1" x14ac:dyDescent="0.15"/>
    <row r="1686" ht="15.75" customHeight="1" x14ac:dyDescent="0.15"/>
    <row r="1687" ht="15.75" customHeight="1" x14ac:dyDescent="0.15"/>
    <row r="1688" ht="15.75" customHeight="1" x14ac:dyDescent="0.15"/>
    <row r="1689" ht="15.75" customHeight="1" x14ac:dyDescent="0.15"/>
    <row r="1690" ht="15.75" customHeight="1" x14ac:dyDescent="0.15"/>
    <row r="1691" ht="15.75" customHeight="1" x14ac:dyDescent="0.15"/>
    <row r="1692" ht="15.75" customHeight="1" x14ac:dyDescent="0.15"/>
    <row r="1693" ht="15.75" customHeight="1" x14ac:dyDescent="0.15"/>
    <row r="1694" ht="15.75" customHeight="1" x14ac:dyDescent="0.15"/>
    <row r="1695" ht="15.75" customHeight="1" x14ac:dyDescent="0.15"/>
    <row r="1696" ht="15.75" customHeight="1" x14ac:dyDescent="0.15"/>
    <row r="1697" ht="15.75" customHeight="1" x14ac:dyDescent="0.15"/>
    <row r="1698" ht="15.75" customHeight="1" x14ac:dyDescent="0.15"/>
    <row r="1699" ht="15.75" customHeight="1" x14ac:dyDescent="0.15"/>
    <row r="1700" ht="15.75" customHeight="1" x14ac:dyDescent="0.15"/>
    <row r="1701" ht="15.75" customHeight="1" x14ac:dyDescent="0.15"/>
    <row r="1702" ht="15.75" customHeight="1" x14ac:dyDescent="0.15"/>
    <row r="1703" ht="15.75" customHeight="1" x14ac:dyDescent="0.15"/>
    <row r="1704" ht="15.75" customHeight="1" x14ac:dyDescent="0.15"/>
    <row r="1705" ht="15.75" customHeight="1" x14ac:dyDescent="0.15"/>
    <row r="1706" ht="15.75" customHeight="1" x14ac:dyDescent="0.15"/>
    <row r="1707" ht="15.75" customHeight="1" x14ac:dyDescent="0.15"/>
    <row r="1708" ht="15.75" customHeight="1" x14ac:dyDescent="0.15"/>
    <row r="1709" ht="15.75" customHeight="1" x14ac:dyDescent="0.15"/>
    <row r="1710" ht="15.75" customHeight="1" x14ac:dyDescent="0.15"/>
    <row r="1711" ht="15.75" customHeight="1" x14ac:dyDescent="0.15"/>
    <row r="1712" ht="15.75" customHeight="1" x14ac:dyDescent="0.15"/>
    <row r="1713" ht="15.75" customHeight="1" x14ac:dyDescent="0.15"/>
    <row r="1714" ht="15.75" customHeight="1" x14ac:dyDescent="0.15"/>
    <row r="1715" ht="15.75" customHeight="1" x14ac:dyDescent="0.15"/>
    <row r="1716" ht="15.75" customHeight="1" x14ac:dyDescent="0.15"/>
    <row r="1717" ht="15.75" customHeight="1" x14ac:dyDescent="0.15"/>
    <row r="1718" ht="15.75" customHeight="1" x14ac:dyDescent="0.15"/>
    <row r="1719" ht="15.75" customHeight="1" x14ac:dyDescent="0.15"/>
    <row r="1720" ht="15.75" customHeight="1" x14ac:dyDescent="0.15"/>
    <row r="1721" ht="15.75" customHeight="1" x14ac:dyDescent="0.15"/>
    <row r="1722" ht="15.75" customHeight="1" x14ac:dyDescent="0.15"/>
    <row r="1723" ht="15.75" customHeight="1" x14ac:dyDescent="0.15"/>
    <row r="1724" ht="15.75" customHeight="1" x14ac:dyDescent="0.15"/>
    <row r="1725" ht="15.75" customHeight="1" x14ac:dyDescent="0.15"/>
    <row r="1726" ht="15.75" customHeight="1" x14ac:dyDescent="0.15"/>
    <row r="1727" ht="15.75" customHeight="1" x14ac:dyDescent="0.15"/>
    <row r="1728" ht="15.75" customHeight="1" x14ac:dyDescent="0.15"/>
    <row r="1729" ht="15.75" customHeight="1" x14ac:dyDescent="0.15"/>
    <row r="1730" ht="15.75" customHeight="1" x14ac:dyDescent="0.15"/>
    <row r="1731" ht="15.75" customHeight="1" x14ac:dyDescent="0.15"/>
    <row r="1732" ht="15.75" customHeight="1" x14ac:dyDescent="0.15"/>
    <row r="1733" ht="15.75" customHeight="1" x14ac:dyDescent="0.15"/>
    <row r="1734" ht="15.75" customHeight="1" x14ac:dyDescent="0.15"/>
    <row r="1735" ht="15.75" customHeight="1" x14ac:dyDescent="0.15"/>
    <row r="1736" ht="15.75" customHeight="1" x14ac:dyDescent="0.15"/>
    <row r="1737" ht="15.75" customHeight="1" x14ac:dyDescent="0.15"/>
    <row r="1738" ht="15.75" customHeight="1" x14ac:dyDescent="0.15"/>
    <row r="1739" ht="15.75" customHeight="1" x14ac:dyDescent="0.15"/>
    <row r="1740" ht="15.75" customHeight="1" x14ac:dyDescent="0.15"/>
    <row r="1741" ht="15.75" customHeight="1" x14ac:dyDescent="0.15"/>
    <row r="1742" ht="15.75" customHeight="1" x14ac:dyDescent="0.15"/>
    <row r="1743" ht="15.75" customHeight="1" x14ac:dyDescent="0.15"/>
    <row r="1744" ht="15.75" customHeight="1" x14ac:dyDescent="0.15"/>
    <row r="1745" ht="15.75" customHeight="1" x14ac:dyDescent="0.15"/>
    <row r="1746" ht="15.75" customHeight="1" x14ac:dyDescent="0.15"/>
    <row r="1747" ht="15.75" customHeight="1" x14ac:dyDescent="0.15"/>
    <row r="1748" ht="15.75" customHeight="1" x14ac:dyDescent="0.15"/>
    <row r="1749" ht="15.75" customHeight="1" x14ac:dyDescent="0.15"/>
    <row r="1750" ht="15.75" customHeight="1" x14ac:dyDescent="0.15"/>
    <row r="1751" ht="15.75" customHeight="1" x14ac:dyDescent="0.15"/>
    <row r="1752" ht="15.75" customHeight="1" x14ac:dyDescent="0.15"/>
    <row r="1753" ht="15.75" customHeight="1" x14ac:dyDescent="0.15"/>
    <row r="1754" ht="15.75" customHeight="1" x14ac:dyDescent="0.15"/>
    <row r="1755" ht="15.75" customHeight="1" x14ac:dyDescent="0.15"/>
    <row r="1756" ht="15.75" customHeight="1" x14ac:dyDescent="0.15"/>
    <row r="1757" ht="15.75" customHeight="1" x14ac:dyDescent="0.15"/>
    <row r="1758" ht="15.75" customHeight="1" x14ac:dyDescent="0.15"/>
    <row r="1759" ht="15.75" customHeight="1" x14ac:dyDescent="0.15"/>
    <row r="1760" ht="15.75" customHeight="1" x14ac:dyDescent="0.15"/>
    <row r="1761" ht="15.75" customHeight="1" x14ac:dyDescent="0.15"/>
    <row r="1762" ht="15.75" customHeight="1" x14ac:dyDescent="0.15"/>
    <row r="1763" ht="15.75" customHeight="1" x14ac:dyDescent="0.15"/>
    <row r="1764" ht="15.75" customHeight="1" x14ac:dyDescent="0.15"/>
    <row r="1765" ht="15.75" customHeight="1" x14ac:dyDescent="0.15"/>
    <row r="1766" ht="15.75" customHeight="1" x14ac:dyDescent="0.15"/>
    <row r="1767" ht="15.75" customHeight="1" x14ac:dyDescent="0.15"/>
    <row r="1768" ht="15.75" customHeight="1" x14ac:dyDescent="0.15"/>
    <row r="1769" ht="15.75" customHeight="1" x14ac:dyDescent="0.15"/>
    <row r="1770" ht="15.75" customHeight="1" x14ac:dyDescent="0.15"/>
    <row r="1771" ht="15.75" customHeight="1" x14ac:dyDescent="0.15"/>
    <row r="1772" ht="15.75" customHeight="1" x14ac:dyDescent="0.15"/>
    <row r="1773" ht="15.75" customHeight="1" x14ac:dyDescent="0.15"/>
    <row r="1774" ht="15.75" customHeight="1" x14ac:dyDescent="0.15"/>
    <row r="1775" ht="15.75" customHeight="1" x14ac:dyDescent="0.15"/>
    <row r="1776" ht="15.75" customHeight="1" x14ac:dyDescent="0.15"/>
    <row r="1777" ht="15.75" customHeight="1" x14ac:dyDescent="0.15"/>
    <row r="1778" ht="15.75" customHeight="1" x14ac:dyDescent="0.15"/>
    <row r="1779" ht="15.75" customHeight="1" x14ac:dyDescent="0.15"/>
    <row r="1780" ht="15.75" customHeight="1" x14ac:dyDescent="0.15"/>
    <row r="1781" ht="15.75" customHeight="1" x14ac:dyDescent="0.15"/>
    <row r="1782" ht="15.75" customHeight="1" x14ac:dyDescent="0.15"/>
    <row r="1783" ht="15.75" customHeight="1" x14ac:dyDescent="0.15"/>
    <row r="1784" ht="15.75" customHeight="1" x14ac:dyDescent="0.15"/>
    <row r="1785" ht="15.75" customHeight="1" x14ac:dyDescent="0.15"/>
    <row r="1786" ht="15.75" customHeight="1" x14ac:dyDescent="0.15"/>
    <row r="1787" ht="15.75" customHeight="1" x14ac:dyDescent="0.15"/>
    <row r="1788" ht="15.75" customHeight="1" x14ac:dyDescent="0.15"/>
    <row r="1789" ht="15.75" customHeight="1" x14ac:dyDescent="0.15"/>
    <row r="1790" ht="15.75" customHeight="1" x14ac:dyDescent="0.15"/>
    <row r="1791" ht="15.75" customHeight="1" x14ac:dyDescent="0.15"/>
    <row r="1792" ht="15.75" customHeight="1" x14ac:dyDescent="0.15"/>
    <row r="1793" ht="15.75" customHeight="1" x14ac:dyDescent="0.15"/>
    <row r="1794" ht="15.75" customHeight="1" x14ac:dyDescent="0.15"/>
    <row r="1795" ht="15.75" customHeight="1" x14ac:dyDescent="0.15"/>
    <row r="1796" ht="15.75" customHeight="1" x14ac:dyDescent="0.15"/>
    <row r="1797" ht="15.75" customHeight="1" x14ac:dyDescent="0.15"/>
    <row r="1798" ht="15.75" customHeight="1" x14ac:dyDescent="0.15"/>
    <row r="1799" ht="15.75" customHeight="1" x14ac:dyDescent="0.15"/>
    <row r="1800" ht="15.75" customHeight="1" x14ac:dyDescent="0.15"/>
    <row r="1801" ht="15.75" customHeight="1" x14ac:dyDescent="0.15"/>
    <row r="1802" ht="15.75" customHeight="1" x14ac:dyDescent="0.15"/>
    <row r="1803" ht="15.75" customHeight="1" x14ac:dyDescent="0.15"/>
    <row r="1804" ht="15.75" customHeight="1" x14ac:dyDescent="0.15"/>
    <row r="1805" ht="15.75" customHeight="1" x14ac:dyDescent="0.15"/>
    <row r="1806" ht="15.75" customHeight="1" x14ac:dyDescent="0.15"/>
    <row r="1807" ht="15.75" customHeight="1" x14ac:dyDescent="0.15"/>
    <row r="1808" ht="15.75" customHeight="1" x14ac:dyDescent="0.15"/>
    <row r="1809" ht="15.75" customHeight="1" x14ac:dyDescent="0.15"/>
    <row r="1810" ht="15.75" customHeight="1" x14ac:dyDescent="0.15"/>
    <row r="1811" ht="15.75" customHeight="1" x14ac:dyDescent="0.15"/>
    <row r="1812" ht="15.75" customHeight="1" x14ac:dyDescent="0.15"/>
    <row r="1813" ht="15.75" customHeight="1" x14ac:dyDescent="0.15"/>
    <row r="1814" ht="15.75" customHeight="1" x14ac:dyDescent="0.15"/>
    <row r="1815" ht="15.75" customHeight="1" x14ac:dyDescent="0.15"/>
    <row r="1816" ht="15.75" customHeight="1" x14ac:dyDescent="0.15"/>
    <row r="1817" ht="15.75" customHeight="1" x14ac:dyDescent="0.15"/>
    <row r="1818" ht="15.75" customHeight="1" x14ac:dyDescent="0.15"/>
    <row r="1819" ht="15.75" customHeight="1" x14ac:dyDescent="0.15"/>
    <row r="1820" ht="15.75" customHeight="1" x14ac:dyDescent="0.15"/>
    <row r="1821" ht="15.75" customHeight="1" x14ac:dyDescent="0.15"/>
    <row r="1822" ht="15.75" customHeight="1" x14ac:dyDescent="0.15"/>
    <row r="1823" ht="15.75" customHeight="1" x14ac:dyDescent="0.15"/>
    <row r="1824" ht="15.75" customHeight="1" x14ac:dyDescent="0.15"/>
    <row r="1825" ht="15.75" customHeight="1" x14ac:dyDescent="0.15"/>
    <row r="1826" ht="15.75" customHeight="1" x14ac:dyDescent="0.15"/>
    <row r="1827" ht="15.75" customHeight="1" x14ac:dyDescent="0.15"/>
    <row r="1828" ht="15.75" customHeight="1" x14ac:dyDescent="0.15"/>
    <row r="1829" ht="15.75" customHeight="1" x14ac:dyDescent="0.15"/>
    <row r="1830" ht="15.75" customHeight="1" x14ac:dyDescent="0.15"/>
    <row r="1831" ht="15.75" customHeight="1" x14ac:dyDescent="0.15"/>
    <row r="1832" ht="15.75" customHeight="1" x14ac:dyDescent="0.15"/>
    <row r="1833" ht="15.75" customHeight="1" x14ac:dyDescent="0.15"/>
    <row r="1834" ht="15.75" customHeight="1" x14ac:dyDescent="0.15"/>
    <row r="1835" ht="15.75" customHeight="1" x14ac:dyDescent="0.15"/>
    <row r="1836" ht="15.75" customHeight="1" x14ac:dyDescent="0.15"/>
    <row r="1837" ht="15.75" customHeight="1" x14ac:dyDescent="0.15"/>
    <row r="1838" ht="15.75" customHeight="1" x14ac:dyDescent="0.15"/>
    <row r="1839" ht="15.75" customHeight="1" x14ac:dyDescent="0.15"/>
    <row r="1840" ht="15.75" customHeight="1" x14ac:dyDescent="0.15"/>
    <row r="1841" ht="15.75" customHeight="1" x14ac:dyDescent="0.15"/>
    <row r="1842" ht="15.75" customHeight="1" x14ac:dyDescent="0.15"/>
    <row r="1843" ht="15.75" customHeight="1" x14ac:dyDescent="0.15"/>
    <row r="1844" ht="15.75" customHeight="1" x14ac:dyDescent="0.15"/>
    <row r="1845" ht="15.75" customHeight="1" x14ac:dyDescent="0.15"/>
    <row r="1846" ht="15.75" customHeight="1" x14ac:dyDescent="0.15"/>
    <row r="1847" ht="15.75" customHeight="1" x14ac:dyDescent="0.15"/>
    <row r="1848" ht="15.75" customHeight="1" x14ac:dyDescent="0.15"/>
    <row r="1849" ht="15.75" customHeight="1" x14ac:dyDescent="0.15"/>
    <row r="1850" ht="15.75" customHeight="1" x14ac:dyDescent="0.15"/>
    <row r="1851" ht="15.75" customHeight="1" x14ac:dyDescent="0.15"/>
    <row r="1852" ht="15.75" customHeight="1" x14ac:dyDescent="0.15"/>
    <row r="1853" ht="15.75" customHeight="1" x14ac:dyDescent="0.15"/>
    <row r="1854" ht="15.75" customHeight="1" x14ac:dyDescent="0.15"/>
    <row r="1855" ht="15.75" customHeight="1" x14ac:dyDescent="0.15"/>
    <row r="1856" ht="15.75" customHeight="1" x14ac:dyDescent="0.15"/>
    <row r="1857" ht="15.75" customHeight="1" x14ac:dyDescent="0.15"/>
    <row r="1858" ht="15.75" customHeight="1" x14ac:dyDescent="0.15"/>
    <row r="1859" ht="15.75" customHeight="1" x14ac:dyDescent="0.15"/>
    <row r="1860" ht="15.75" customHeight="1" x14ac:dyDescent="0.15"/>
    <row r="1861" ht="15.75" customHeight="1" x14ac:dyDescent="0.15"/>
    <row r="1862" ht="15.75" customHeight="1" x14ac:dyDescent="0.15"/>
    <row r="1863" ht="15.75" customHeight="1" x14ac:dyDescent="0.15"/>
    <row r="1864" ht="15.75" customHeight="1" x14ac:dyDescent="0.15"/>
    <row r="1865" ht="15.75" customHeight="1" x14ac:dyDescent="0.15"/>
    <row r="1866" ht="15.75" customHeight="1" x14ac:dyDescent="0.15"/>
    <row r="1867" ht="15.75" customHeight="1" x14ac:dyDescent="0.15"/>
    <row r="1868" ht="15.75" customHeight="1" x14ac:dyDescent="0.15"/>
    <row r="1869" ht="15.75" customHeight="1" x14ac:dyDescent="0.15"/>
    <row r="1870" ht="15.75" customHeight="1" x14ac:dyDescent="0.15"/>
    <row r="1871" ht="15.75" customHeight="1" x14ac:dyDescent="0.15"/>
    <row r="1872" ht="15.75" customHeight="1" x14ac:dyDescent="0.15"/>
    <row r="1873" ht="15.75" customHeight="1" x14ac:dyDescent="0.15"/>
    <row r="1874" ht="15.75" customHeight="1" x14ac:dyDescent="0.15"/>
    <row r="1875" ht="15.75" customHeight="1" x14ac:dyDescent="0.15"/>
    <row r="1876" ht="15.75" customHeight="1" x14ac:dyDescent="0.15"/>
    <row r="1877" ht="15.75" customHeight="1" x14ac:dyDescent="0.15"/>
    <row r="1878" ht="15.75" customHeight="1" x14ac:dyDescent="0.15"/>
    <row r="1879" ht="15.75" customHeight="1" x14ac:dyDescent="0.15"/>
    <row r="1880" ht="15.75" customHeight="1" x14ac:dyDescent="0.15"/>
    <row r="1881" ht="15.75" customHeight="1" x14ac:dyDescent="0.15"/>
    <row r="1882" ht="15.75" customHeight="1" x14ac:dyDescent="0.15"/>
    <row r="1883" ht="15.75" customHeight="1" x14ac:dyDescent="0.15"/>
    <row r="1884" ht="15.75" customHeight="1" x14ac:dyDescent="0.15"/>
    <row r="1885" ht="15.75" customHeight="1" x14ac:dyDescent="0.15"/>
    <row r="1886" ht="15.75" customHeight="1" x14ac:dyDescent="0.15"/>
    <row r="1887" ht="15.75" customHeight="1" x14ac:dyDescent="0.15"/>
    <row r="1888" ht="15.75" customHeight="1" x14ac:dyDescent="0.15"/>
    <row r="1889" ht="15.75" customHeight="1" x14ac:dyDescent="0.15"/>
    <row r="1890" ht="15.75" customHeight="1" x14ac:dyDescent="0.15"/>
    <row r="1891" ht="15.75" customHeight="1" x14ac:dyDescent="0.15"/>
    <row r="1892" ht="15.75" customHeight="1" x14ac:dyDescent="0.15"/>
    <row r="1893" ht="15.75" customHeight="1" x14ac:dyDescent="0.15"/>
    <row r="1894" ht="15.75" customHeight="1" x14ac:dyDescent="0.15"/>
    <row r="1895" ht="15.75" customHeight="1" x14ac:dyDescent="0.15"/>
    <row r="1896" ht="15.75" customHeight="1" x14ac:dyDescent="0.15"/>
    <row r="1897" ht="15.75" customHeight="1" x14ac:dyDescent="0.15"/>
    <row r="1898" ht="15.75" customHeight="1" x14ac:dyDescent="0.15"/>
    <row r="1899" ht="15.75" customHeight="1" x14ac:dyDescent="0.15"/>
    <row r="1900" ht="15.75" customHeight="1" x14ac:dyDescent="0.15"/>
    <row r="1901" ht="15.75" customHeight="1" x14ac:dyDescent="0.15"/>
    <row r="1902" ht="15.75" customHeight="1" x14ac:dyDescent="0.15"/>
    <row r="1903" ht="15.75" customHeight="1" x14ac:dyDescent="0.15"/>
    <row r="1904" ht="15.75" customHeight="1" x14ac:dyDescent="0.15"/>
    <row r="1905" ht="15.75" customHeight="1" x14ac:dyDescent="0.15"/>
    <row r="1906" ht="15.75" customHeight="1" x14ac:dyDescent="0.15"/>
    <row r="1907" ht="15.75" customHeight="1" x14ac:dyDescent="0.15"/>
    <row r="1908" ht="15.75" customHeight="1" x14ac:dyDescent="0.15"/>
    <row r="1909" ht="15.75" customHeight="1" x14ac:dyDescent="0.15"/>
    <row r="1910" ht="15.75" customHeight="1" x14ac:dyDescent="0.15"/>
    <row r="1911" ht="15.75" customHeight="1" x14ac:dyDescent="0.15"/>
    <row r="1912" ht="15.75" customHeight="1" x14ac:dyDescent="0.15"/>
    <row r="1913" ht="15.75" customHeight="1" x14ac:dyDescent="0.15"/>
    <row r="1914" ht="15.75" customHeight="1" x14ac:dyDescent="0.15"/>
    <row r="1915" ht="15.75" customHeight="1" x14ac:dyDescent="0.15"/>
    <row r="1916" ht="15.75" customHeight="1" x14ac:dyDescent="0.15"/>
    <row r="1917" ht="15.75" customHeight="1" x14ac:dyDescent="0.15"/>
    <row r="1918" ht="15.75" customHeight="1" x14ac:dyDescent="0.15"/>
    <row r="1919" ht="15.75" customHeight="1" x14ac:dyDescent="0.15"/>
    <row r="1920" ht="15.75" customHeight="1" x14ac:dyDescent="0.15"/>
    <row r="1921" ht="15.75" customHeight="1" x14ac:dyDescent="0.15"/>
    <row r="1922" ht="15.75" customHeight="1" x14ac:dyDescent="0.15"/>
    <row r="1923" ht="15.75" customHeight="1" x14ac:dyDescent="0.15"/>
    <row r="1924" ht="15.75" customHeight="1" x14ac:dyDescent="0.15"/>
    <row r="1925" ht="15.75" customHeight="1" x14ac:dyDescent="0.15"/>
    <row r="1926" ht="15.75" customHeight="1" x14ac:dyDescent="0.15"/>
    <row r="1927" ht="15.75" customHeight="1" x14ac:dyDescent="0.15"/>
    <row r="1928" ht="15.75" customHeight="1" x14ac:dyDescent="0.15"/>
    <row r="1929" ht="15.75" customHeight="1" x14ac:dyDescent="0.15"/>
    <row r="1930" ht="15.75" customHeight="1" x14ac:dyDescent="0.15"/>
    <row r="1931" ht="15.75" customHeight="1" x14ac:dyDescent="0.15"/>
    <row r="1932" ht="15.75" customHeight="1" x14ac:dyDescent="0.15"/>
    <row r="1933" ht="15.75" customHeight="1" x14ac:dyDescent="0.15"/>
    <row r="1934" ht="15.75" customHeight="1" x14ac:dyDescent="0.15"/>
    <row r="1935" ht="15.75" customHeight="1" x14ac:dyDescent="0.15"/>
    <row r="1936" ht="15.75" customHeight="1" x14ac:dyDescent="0.15"/>
    <row r="1937" ht="15.75" customHeight="1" x14ac:dyDescent="0.15"/>
    <row r="1938" ht="15.75" customHeight="1" x14ac:dyDescent="0.15"/>
    <row r="1939" ht="15.75" customHeight="1" x14ac:dyDescent="0.15"/>
    <row r="1940" ht="15.75" customHeight="1" x14ac:dyDescent="0.15"/>
    <row r="1941" ht="15.75" customHeight="1" x14ac:dyDescent="0.15"/>
    <row r="1942" ht="15.75" customHeight="1" x14ac:dyDescent="0.15"/>
    <row r="1943" ht="15.75" customHeight="1" x14ac:dyDescent="0.15"/>
    <row r="1944" ht="15.75" customHeight="1" x14ac:dyDescent="0.15"/>
    <row r="1945" ht="15.75" customHeight="1" x14ac:dyDescent="0.15"/>
    <row r="1946" ht="15.75" customHeight="1" x14ac:dyDescent="0.15"/>
    <row r="1947" ht="15.75" customHeight="1" x14ac:dyDescent="0.15"/>
    <row r="1948" ht="15.75" customHeight="1" x14ac:dyDescent="0.15"/>
    <row r="1949" ht="15.75" customHeight="1" x14ac:dyDescent="0.15"/>
    <row r="1950" ht="15.75" customHeight="1" x14ac:dyDescent="0.15"/>
    <row r="1951" ht="15.75" customHeight="1" x14ac:dyDescent="0.15"/>
    <row r="1952" ht="15.75" customHeight="1" x14ac:dyDescent="0.15"/>
    <row r="1953" ht="15.75" customHeight="1" x14ac:dyDescent="0.15"/>
    <row r="1954" ht="15.75" customHeight="1" x14ac:dyDescent="0.15"/>
    <row r="1955" ht="15.75" customHeight="1" x14ac:dyDescent="0.15"/>
    <row r="1956" ht="15.75" customHeight="1" x14ac:dyDescent="0.15"/>
    <row r="1957" ht="15.75" customHeight="1" x14ac:dyDescent="0.15"/>
    <row r="1958" ht="15.75" customHeight="1" x14ac:dyDescent="0.15"/>
    <row r="1959" ht="15.75" customHeight="1" x14ac:dyDescent="0.15"/>
    <row r="1960" ht="15.75" customHeight="1" x14ac:dyDescent="0.15"/>
    <row r="1961" ht="15.75" customHeight="1" x14ac:dyDescent="0.15"/>
    <row r="1962" ht="15.75" customHeight="1" x14ac:dyDescent="0.15"/>
    <row r="1963" ht="15.75" customHeight="1" x14ac:dyDescent="0.15"/>
    <row r="1964" ht="15.75" customHeight="1" x14ac:dyDescent="0.15"/>
    <row r="1965" ht="15.75" customHeight="1" x14ac:dyDescent="0.15"/>
    <row r="1966" ht="15.75" customHeight="1" x14ac:dyDescent="0.15"/>
    <row r="1967" ht="15.75" customHeight="1" x14ac:dyDescent="0.15"/>
    <row r="1968" ht="15.75" customHeight="1" x14ac:dyDescent="0.15"/>
    <row r="1969" ht="15.75" customHeight="1" x14ac:dyDescent="0.15"/>
    <row r="1970" ht="15.75" customHeight="1" x14ac:dyDescent="0.15"/>
    <row r="1971" ht="15.75" customHeight="1" x14ac:dyDescent="0.15"/>
    <row r="1972" ht="15.75" customHeight="1" x14ac:dyDescent="0.15"/>
    <row r="1973" ht="15.75" customHeight="1" x14ac:dyDescent="0.15"/>
    <row r="1974" ht="15.75" customHeight="1" x14ac:dyDescent="0.15"/>
    <row r="1975" ht="15.75" customHeight="1" x14ac:dyDescent="0.15"/>
    <row r="1976" ht="15.75" customHeight="1" x14ac:dyDescent="0.15"/>
    <row r="1977" ht="15.75" customHeight="1" x14ac:dyDescent="0.15"/>
    <row r="1978" ht="15.75" customHeight="1" x14ac:dyDescent="0.15"/>
    <row r="1979" ht="15.75" customHeight="1" x14ac:dyDescent="0.15"/>
    <row r="1980" ht="15.75" customHeight="1" x14ac:dyDescent="0.15"/>
    <row r="1981" ht="15.75" customHeight="1" x14ac:dyDescent="0.15"/>
    <row r="1982" ht="15.75" customHeight="1" x14ac:dyDescent="0.15"/>
    <row r="1983" ht="15.75" customHeight="1" x14ac:dyDescent="0.15"/>
    <row r="1984" ht="15.75" customHeight="1" x14ac:dyDescent="0.15"/>
    <row r="1985" ht="15.75" customHeight="1" x14ac:dyDescent="0.15"/>
    <row r="1986" ht="15.75" customHeight="1" x14ac:dyDescent="0.15"/>
    <row r="1987" ht="15.75" customHeight="1" x14ac:dyDescent="0.15"/>
    <row r="1988" ht="15.75" customHeight="1" x14ac:dyDescent="0.15"/>
    <row r="1989" ht="15.75" customHeight="1" x14ac:dyDescent="0.15"/>
    <row r="1990" ht="15.75" customHeight="1" x14ac:dyDescent="0.15"/>
    <row r="1991" ht="15.75" customHeight="1" x14ac:dyDescent="0.15"/>
    <row r="1992" ht="15.75" customHeight="1" x14ac:dyDescent="0.15"/>
    <row r="1993" ht="15.75" customHeight="1" x14ac:dyDescent="0.15"/>
    <row r="1994" ht="15.75" customHeight="1" x14ac:dyDescent="0.15"/>
    <row r="1995" ht="15.75" customHeight="1" x14ac:dyDescent="0.15"/>
    <row r="1996" ht="15.75" customHeight="1" x14ac:dyDescent="0.15"/>
    <row r="1997" ht="15.75" customHeight="1" x14ac:dyDescent="0.15"/>
    <row r="1998" ht="15.75" customHeight="1" x14ac:dyDescent="0.15"/>
    <row r="1999" ht="15.75" customHeight="1" x14ac:dyDescent="0.15"/>
    <row r="2000" ht="15.75" customHeight="1" x14ac:dyDescent="0.15"/>
    <row r="2001" ht="15.75" customHeight="1" x14ac:dyDescent="0.15"/>
    <row r="2002" ht="15.75" customHeight="1" x14ac:dyDescent="0.15"/>
    <row r="2003" ht="15.75" customHeight="1" x14ac:dyDescent="0.15"/>
    <row r="2004" ht="15.75" customHeight="1" x14ac:dyDescent="0.15"/>
    <row r="2005" ht="15.75" customHeight="1" x14ac:dyDescent="0.15"/>
    <row r="2006" ht="15.75" customHeight="1" x14ac:dyDescent="0.15"/>
    <row r="2007" ht="15.75" customHeight="1" x14ac:dyDescent="0.15"/>
    <row r="2008" ht="15.75" customHeight="1" x14ac:dyDescent="0.15"/>
    <row r="2009" ht="15.75" customHeight="1" x14ac:dyDescent="0.15"/>
    <row r="2010" ht="15.75" customHeight="1" x14ac:dyDescent="0.15"/>
    <row r="2011" ht="15.75" customHeight="1" x14ac:dyDescent="0.15"/>
    <row r="2012" ht="15.75" customHeight="1" x14ac:dyDescent="0.15"/>
    <row r="2013" ht="15.75" customHeight="1" x14ac:dyDescent="0.15"/>
    <row r="2014" ht="15.75" customHeight="1" x14ac:dyDescent="0.15"/>
    <row r="2015" ht="15.75" customHeight="1" x14ac:dyDescent="0.15"/>
    <row r="2016" ht="15.75" customHeight="1" x14ac:dyDescent="0.15"/>
    <row r="2017" ht="15.75" customHeight="1" x14ac:dyDescent="0.15"/>
    <row r="2018" ht="15.75" customHeight="1" x14ac:dyDescent="0.15"/>
    <row r="2019" ht="15.75" customHeight="1" x14ac:dyDescent="0.15"/>
    <row r="2020" ht="15.75" customHeight="1" x14ac:dyDescent="0.15"/>
    <row r="2021" ht="15.75" customHeight="1" x14ac:dyDescent="0.15"/>
    <row r="2022" ht="15.75" customHeight="1" x14ac:dyDescent="0.15"/>
    <row r="2023" ht="15.75" customHeight="1" x14ac:dyDescent="0.15"/>
    <row r="2024" ht="15.75" customHeight="1" x14ac:dyDescent="0.15"/>
    <row r="2025" ht="15.75" customHeight="1" x14ac:dyDescent="0.15"/>
    <row r="2026" ht="15.75" customHeight="1" x14ac:dyDescent="0.15"/>
    <row r="2027" ht="15.75" customHeight="1" x14ac:dyDescent="0.15"/>
    <row r="2028" ht="15.75" customHeight="1" x14ac:dyDescent="0.15"/>
    <row r="2029" ht="15.75" customHeight="1" x14ac:dyDescent="0.15"/>
    <row r="2030" ht="15.75" customHeight="1" x14ac:dyDescent="0.15"/>
    <row r="2031" ht="15.75" customHeight="1" x14ac:dyDescent="0.15"/>
    <row r="2032" ht="15.75" customHeight="1" x14ac:dyDescent="0.15"/>
    <row r="2033" ht="15.75" customHeight="1" x14ac:dyDescent="0.15"/>
    <row r="2034" ht="15.75" customHeight="1" x14ac:dyDescent="0.15"/>
    <row r="2035" ht="15.75" customHeight="1" x14ac:dyDescent="0.15"/>
    <row r="2036" ht="15.75" customHeight="1" x14ac:dyDescent="0.15"/>
    <row r="2037" ht="15.75" customHeight="1" x14ac:dyDescent="0.15"/>
    <row r="2038" ht="15.75" customHeight="1" x14ac:dyDescent="0.15"/>
    <row r="2039" ht="15.75" customHeight="1" x14ac:dyDescent="0.15"/>
    <row r="2040" ht="15.75" customHeight="1" x14ac:dyDescent="0.15"/>
    <row r="2041" ht="15.75" customHeight="1" x14ac:dyDescent="0.15"/>
    <row r="2042" ht="15.75" customHeight="1" x14ac:dyDescent="0.15"/>
    <row r="2043" ht="15.75" customHeight="1" x14ac:dyDescent="0.15"/>
    <row r="2044" ht="15.75" customHeight="1" x14ac:dyDescent="0.15"/>
    <row r="2045" ht="15.75" customHeight="1" x14ac:dyDescent="0.15"/>
    <row r="2046" ht="15.75" customHeight="1" x14ac:dyDescent="0.15"/>
    <row r="2047" ht="15.75" customHeight="1" x14ac:dyDescent="0.15"/>
    <row r="2048" ht="15.75" customHeight="1" x14ac:dyDescent="0.15"/>
    <row r="2049" ht="15.75" customHeight="1" x14ac:dyDescent="0.15"/>
    <row r="2050" ht="15.75" customHeight="1" x14ac:dyDescent="0.15"/>
    <row r="2051" ht="15.75" customHeight="1" x14ac:dyDescent="0.15"/>
    <row r="2052" ht="15.75" customHeight="1" x14ac:dyDescent="0.15"/>
    <row r="2053" ht="15.75" customHeight="1" x14ac:dyDescent="0.15"/>
    <row r="2054" ht="15.75" customHeight="1" x14ac:dyDescent="0.15"/>
    <row r="2055" ht="15.75" customHeight="1" x14ac:dyDescent="0.15"/>
    <row r="2056" ht="15.75" customHeight="1" x14ac:dyDescent="0.15"/>
    <row r="2057" ht="15.75" customHeight="1" x14ac:dyDescent="0.15"/>
    <row r="2058" ht="15.75" customHeight="1" x14ac:dyDescent="0.15"/>
    <row r="2059" ht="15.75" customHeight="1" x14ac:dyDescent="0.15"/>
    <row r="2060" ht="15.75" customHeight="1" x14ac:dyDescent="0.15"/>
    <row r="2061" ht="15.75" customHeight="1" x14ac:dyDescent="0.15"/>
    <row r="2062" ht="15.75" customHeight="1" x14ac:dyDescent="0.15"/>
    <row r="2063" ht="15.75" customHeight="1" x14ac:dyDescent="0.15"/>
    <row r="2064" ht="15.75" customHeight="1" x14ac:dyDescent="0.15"/>
    <row r="2065" ht="15.75" customHeight="1" x14ac:dyDescent="0.15"/>
    <row r="2066" ht="15.75" customHeight="1" x14ac:dyDescent="0.15"/>
    <row r="2067" ht="15.75" customHeight="1" x14ac:dyDescent="0.15"/>
    <row r="2068" ht="15.75" customHeight="1" x14ac:dyDescent="0.15"/>
    <row r="2069" ht="15.75" customHeight="1" x14ac:dyDescent="0.15"/>
    <row r="2070" ht="15.75" customHeight="1" x14ac:dyDescent="0.15"/>
    <row r="2071" ht="15.75" customHeight="1" x14ac:dyDescent="0.15"/>
    <row r="2072" ht="15.75" customHeight="1" x14ac:dyDescent="0.15"/>
    <row r="2073" ht="15.75" customHeight="1" x14ac:dyDescent="0.15"/>
    <row r="2074" ht="15.75" customHeight="1" x14ac:dyDescent="0.15"/>
    <row r="2075" ht="15.75" customHeight="1" x14ac:dyDescent="0.15"/>
    <row r="2076" ht="15.75" customHeight="1" x14ac:dyDescent="0.15"/>
    <row r="2077" ht="15.75" customHeight="1" x14ac:dyDescent="0.15"/>
    <row r="2078" ht="15.75" customHeight="1" x14ac:dyDescent="0.15"/>
    <row r="2079" ht="15.75" customHeight="1" x14ac:dyDescent="0.15"/>
    <row r="2080" ht="15.75" customHeight="1" x14ac:dyDescent="0.15"/>
    <row r="2081" ht="15.75" customHeight="1" x14ac:dyDescent="0.15"/>
    <row r="2082" ht="15.75" customHeight="1" x14ac:dyDescent="0.15"/>
    <row r="2083" ht="15.75" customHeight="1" x14ac:dyDescent="0.15"/>
    <row r="2084" ht="15.75" customHeight="1" x14ac:dyDescent="0.15"/>
    <row r="2085" ht="15.75" customHeight="1" x14ac:dyDescent="0.15"/>
    <row r="2086" ht="15.75" customHeight="1" x14ac:dyDescent="0.15"/>
    <row r="2087" ht="15.75" customHeight="1" x14ac:dyDescent="0.15"/>
    <row r="2088" ht="15.75" customHeight="1" x14ac:dyDescent="0.15"/>
    <row r="2089" ht="15.75" customHeight="1" x14ac:dyDescent="0.15"/>
    <row r="2090" ht="15.75" customHeight="1" x14ac:dyDescent="0.15"/>
    <row r="2091" ht="15.75" customHeight="1" x14ac:dyDescent="0.15"/>
    <row r="2092" ht="15.75" customHeight="1" x14ac:dyDescent="0.15"/>
    <row r="2093" ht="15.75" customHeight="1" x14ac:dyDescent="0.15"/>
    <row r="2094" ht="15.75" customHeight="1" x14ac:dyDescent="0.15"/>
    <row r="2095" ht="15.75" customHeight="1" x14ac:dyDescent="0.15"/>
    <row r="2096" ht="15.75" customHeight="1" x14ac:dyDescent="0.15"/>
    <row r="2097" ht="15.75" customHeight="1" x14ac:dyDescent="0.15"/>
    <row r="2098" ht="15.75" customHeight="1" x14ac:dyDescent="0.15"/>
    <row r="2099" ht="15.75" customHeight="1" x14ac:dyDescent="0.15"/>
    <row r="2100" ht="15.75" customHeight="1" x14ac:dyDescent="0.15"/>
    <row r="2101" ht="15.75" customHeight="1" x14ac:dyDescent="0.15"/>
    <row r="2102" ht="15.75" customHeight="1" x14ac:dyDescent="0.15"/>
    <row r="2103" ht="15.75" customHeight="1" x14ac:dyDescent="0.15"/>
    <row r="2104" ht="15.75" customHeight="1" x14ac:dyDescent="0.15"/>
    <row r="2105" ht="15.75" customHeight="1" x14ac:dyDescent="0.15"/>
    <row r="2106" ht="15.75" customHeight="1" x14ac:dyDescent="0.15"/>
    <row r="2107" ht="15.75" customHeight="1" x14ac:dyDescent="0.15"/>
    <row r="2108" ht="15.75" customHeight="1" x14ac:dyDescent="0.15"/>
    <row r="2109" ht="15.75" customHeight="1" x14ac:dyDescent="0.15"/>
    <row r="2110" ht="15.75" customHeight="1" x14ac:dyDescent="0.15"/>
    <row r="2111" ht="15.75" customHeight="1" x14ac:dyDescent="0.15"/>
    <row r="2112" ht="15.75" customHeight="1" x14ac:dyDescent="0.15"/>
    <row r="2113" ht="15.75" customHeight="1" x14ac:dyDescent="0.15"/>
    <row r="2114" ht="15.75" customHeight="1" x14ac:dyDescent="0.15"/>
    <row r="2115" ht="15.75" customHeight="1" x14ac:dyDescent="0.15"/>
    <row r="2116" ht="15.75" customHeight="1" x14ac:dyDescent="0.15"/>
    <row r="2117" ht="15.75" customHeight="1" x14ac:dyDescent="0.15"/>
    <row r="2118" ht="15.75" customHeight="1" x14ac:dyDescent="0.15"/>
    <row r="2119" ht="15.75" customHeight="1" x14ac:dyDescent="0.15"/>
    <row r="2120" ht="15.75" customHeight="1" x14ac:dyDescent="0.15"/>
    <row r="2121" ht="15.75" customHeight="1" x14ac:dyDescent="0.15"/>
    <row r="2122" ht="15.75" customHeight="1" x14ac:dyDescent="0.15"/>
    <row r="2123" ht="15.75" customHeight="1" x14ac:dyDescent="0.15"/>
    <row r="2124" ht="15.75" customHeight="1" x14ac:dyDescent="0.15"/>
    <row r="2125" ht="15.75" customHeight="1" x14ac:dyDescent="0.15"/>
    <row r="2126" ht="15.75" customHeight="1" x14ac:dyDescent="0.15"/>
    <row r="2127" ht="15.75" customHeight="1" x14ac:dyDescent="0.15"/>
    <row r="2128" ht="15.75" customHeight="1" x14ac:dyDescent="0.15"/>
    <row r="2129" ht="15.75" customHeight="1" x14ac:dyDescent="0.15"/>
    <row r="2130" ht="15.75" customHeight="1" x14ac:dyDescent="0.15"/>
    <row r="2131" ht="15.75" customHeight="1" x14ac:dyDescent="0.15"/>
    <row r="2132" ht="15.75" customHeight="1" x14ac:dyDescent="0.15"/>
    <row r="2133" ht="15.75" customHeight="1" x14ac:dyDescent="0.15"/>
    <row r="2134" ht="15.75" customHeight="1" x14ac:dyDescent="0.15"/>
  </sheetData>
  <autoFilter ref="A4:H4"/>
  <phoneticPr fontI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女子ＧＳ</vt:lpstr>
      <vt:lpstr>女子ＧＳ!Print_Area</vt:lpstr>
      <vt:lpstr>女子ＧＳ!Print_Titles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NewSAT4</cp:lastModifiedBy>
  <cp:lastPrinted>2017-02-26T01:49:04Z</cp:lastPrinted>
  <dcterms:created xsi:type="dcterms:W3CDTF">2017-02-25T13:33:24Z</dcterms:created>
  <dcterms:modified xsi:type="dcterms:W3CDTF">2017-02-28T03:15:27Z</dcterms:modified>
</cp:coreProperties>
</file>